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13_ncr:1_{68D7CF4F-4078-43AC-B96F-BDA8CCA4FC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aluation_obligat" sheetId="1" r:id="rId1"/>
    <sheet name="Auswertung" sheetId="4" state="hidden" r:id="rId2"/>
    <sheet name="DropDown" sheetId="3" state="hidden" r:id="rId3"/>
  </sheets>
  <definedNames>
    <definedName name="Abfrage" localSheetId="0">DropDown!$C$2:$C$4</definedName>
    <definedName name="Bundesland" localSheetId="0">DropDown!$A$1:$A$6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EA5" i="4"/>
  <c r="EC5" i="4"/>
  <c r="DU5" i="4"/>
  <c r="DW5" i="4"/>
  <c r="DV5" i="4"/>
  <c r="CE5" i="4"/>
  <c r="BZ5" i="4"/>
  <c r="CD5" i="4"/>
  <c r="BY5" i="4"/>
  <c r="BM5" i="4"/>
  <c r="BK5" i="4"/>
  <c r="BI5" i="4"/>
  <c r="BJ5" i="4"/>
  <c r="BB5" i="4"/>
  <c r="BD5" i="4"/>
  <c r="AV5" i="4"/>
  <c r="AX5" i="4"/>
  <c r="AU5" i="4"/>
  <c r="H5" i="4"/>
  <c r="G5" i="4"/>
  <c r="F5" i="4"/>
  <c r="B5" i="4" l="1"/>
  <c r="EI5" i="4"/>
  <c r="EH5" i="4"/>
  <c r="EG5" i="4"/>
  <c r="EF5" i="4"/>
  <c r="EE5" i="4"/>
  <c r="ED5" i="4" l="1"/>
  <c r="EB5" i="4"/>
  <c r="DZ5" i="4"/>
  <c r="DY5" i="4"/>
  <c r="DX5" i="4"/>
  <c r="DT5" i="4"/>
  <c r="DS5" i="4"/>
  <c r="DR5" i="4"/>
  <c r="DQ5" i="4"/>
  <c r="DP5" i="4"/>
  <c r="DO5" i="4"/>
  <c r="DN5" i="4"/>
  <c r="DM5" i="4"/>
  <c r="DL5" i="4"/>
  <c r="DK5" i="4"/>
  <c r="DJ5" i="4"/>
  <c r="DI5" i="4"/>
  <c r="DH5" i="4"/>
  <c r="DG5" i="4"/>
  <c r="DF5" i="4"/>
  <c r="DE5" i="4"/>
  <c r="DD5" i="4"/>
  <c r="DC5" i="4"/>
  <c r="DB5" i="4"/>
  <c r="DA5" i="4"/>
  <c r="CZ5" i="4"/>
  <c r="CY5" i="4"/>
  <c r="CX5" i="4"/>
  <c r="CW5" i="4"/>
  <c r="CV5" i="4"/>
  <c r="CT5" i="4"/>
  <c r="CU5" i="4"/>
  <c r="CS5" i="4"/>
  <c r="CR5" i="4"/>
  <c r="CQ5" i="4"/>
  <c r="CP5" i="4"/>
  <c r="CO5" i="4"/>
  <c r="CN5" i="4"/>
  <c r="CM5" i="4"/>
  <c r="CL5" i="4"/>
  <c r="CK5" i="4"/>
  <c r="CJ5" i="4"/>
  <c r="CI5" i="4"/>
  <c r="CH5" i="4"/>
  <c r="CG5" i="4"/>
  <c r="CF5" i="4"/>
  <c r="CC5" i="4"/>
  <c r="CB5" i="4"/>
  <c r="CA5" i="4"/>
  <c r="BX5" i="4"/>
  <c r="BW5" i="4"/>
  <c r="BV5" i="4"/>
  <c r="BR5" i="4"/>
  <c r="BU5" i="4"/>
  <c r="BT5" i="4"/>
  <c r="BS5" i="4"/>
  <c r="BQ5" i="4"/>
  <c r="BP5" i="4"/>
  <c r="BO5" i="4"/>
  <c r="BN5" i="4"/>
  <c r="BL5" i="4"/>
  <c r="BH5" i="4"/>
  <c r="BG5" i="4"/>
  <c r="BF5" i="4"/>
  <c r="BE5" i="4"/>
  <c r="BC5" i="4"/>
  <c r="BA5" i="4"/>
  <c r="AZ5" i="4"/>
  <c r="AY5" i="4"/>
  <c r="AW5" i="4"/>
  <c r="AT5" i="4"/>
  <c r="AS5" i="4"/>
  <c r="AR5" i="4"/>
  <c r="AQ5" i="4"/>
  <c r="AP5" i="4"/>
  <c r="AO5" i="4"/>
  <c r="AN5" i="4"/>
  <c r="AM5" i="4"/>
  <c r="AL5" i="4"/>
  <c r="AK5" i="4"/>
  <c r="AJ5" i="4"/>
  <c r="AI5" i="4"/>
  <c r="AH5" i="4"/>
  <c r="AG5" i="4"/>
  <c r="AF5" i="4"/>
  <c r="AE5" i="4"/>
  <c r="AD5" i="4"/>
  <c r="AC5" i="4"/>
  <c r="AB5" i="4"/>
  <c r="AA5" i="4" l="1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C5" i="4"/>
  <c r="E5" i="4"/>
  <c r="D5" i="4"/>
  <c r="A5" i="4"/>
  <c r="O4" i="1" l="1"/>
  <c r="N10" i="1" l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9" i="1"/>
  <c r="N9" i="1" l="1"/>
</calcChain>
</file>

<file path=xl/sharedStrings.xml><?xml version="1.0" encoding="utf-8"?>
<sst xmlns="http://schemas.openxmlformats.org/spreadsheetml/2006/main" count="745" uniqueCount="152">
  <si>
    <t>Bundesland</t>
  </si>
  <si>
    <t>Einschlussbefund</t>
  </si>
  <si>
    <t>Datum Einschluss</t>
  </si>
  <si>
    <t>links</t>
  </si>
  <si>
    <t>rechts</t>
  </si>
  <si>
    <t>Datum Nachuntersuchung</t>
  </si>
  <si>
    <t>Stationäre Aufnahme</t>
  </si>
  <si>
    <t>Tod</t>
  </si>
  <si>
    <t>Berlin</t>
  </si>
  <si>
    <t>Brandenburg</t>
  </si>
  <si>
    <t>Bremen</t>
  </si>
  <si>
    <t>ja</t>
  </si>
  <si>
    <t>nein</t>
  </si>
  <si>
    <t>unbekannt</t>
  </si>
  <si>
    <t>von</t>
  </si>
  <si>
    <t>bis</t>
  </si>
  <si>
    <t>letzter möglicher Tag des Patienteneinschlusses:</t>
  </si>
  <si>
    <t>Beginn Patienteneinschluss:</t>
  </si>
  <si>
    <t>Terminale Niereninsuffizienz/Dialyse</t>
  </si>
  <si>
    <t>Geschlecht</t>
  </si>
  <si>
    <t>Interne Patienten-Kennung</t>
  </si>
  <si>
    <t>laufende Nr.</t>
  </si>
  <si>
    <t>Nachuntersuchung - alle Angaben 6 Monate nach Einschluss</t>
  </si>
  <si>
    <t>Baden-Württemberg</t>
  </si>
  <si>
    <t>Bayern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</si>
  <si>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</si>
  <si>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</si>
  <si>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</si>
  <si>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</si>
  <si>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</si>
  <si>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</si>
  <si>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</si>
  <si>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</si>
  <si>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</si>
  <si>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</si>
  <si>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</si>
  <si>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m</t>
  </si>
  <si>
    <t>w</t>
  </si>
  <si>
    <t>d</t>
  </si>
  <si>
    <t>aktiv (Rötung, Schwellung, Überwärmung)</t>
  </si>
  <si>
    <t>inaktiv ohne Deformierung</t>
  </si>
  <si>
    <t>inaktiv mit Deformierung</t>
  </si>
  <si>
    <t>unklar</t>
  </si>
  <si>
    <t>Charcot</t>
  </si>
  <si>
    <t>Auswahl</t>
  </si>
  <si>
    <t>Ulcus</t>
  </si>
  <si>
    <t>Neu/Erstulcus</t>
  </si>
  <si>
    <t>chronisch &gt;6 Monate</t>
  </si>
  <si>
    <t>rezidiv (nach Abheilung an gleicher Stelle neu aufgetreten)</t>
  </si>
  <si>
    <t>Major</t>
  </si>
  <si>
    <t>Minor</t>
  </si>
  <si>
    <t>Unterschenkel</t>
  </si>
  <si>
    <t>Knie</t>
  </si>
  <si>
    <t>Oberschenkel</t>
  </si>
  <si>
    <t>Zeh/Zehen</t>
  </si>
  <si>
    <t>Strahl (MFK und Zeh)</t>
  </si>
  <si>
    <t>sonstige Amputation</t>
  </si>
  <si>
    <t>Zweitmeinung</t>
  </si>
  <si>
    <t>Bypass</t>
  </si>
  <si>
    <t>Kombinationseingriff</t>
  </si>
  <si>
    <t>Evaluation der Ergebnisqualität</t>
  </si>
  <si>
    <t>Minoramputation</t>
  </si>
  <si>
    <t>Majoramputation</t>
  </si>
  <si>
    <t>Sonstige Fuß-OP</t>
  </si>
  <si>
    <t>ja/nein</t>
  </si>
  <si>
    <r>
      <t xml:space="preserve">Erläuertung </t>
    </r>
    <r>
      <rPr>
        <sz val="8"/>
        <rFont val="Calibri"/>
        <family val="2"/>
        <scheme val="minor"/>
      </rPr>
      <t>(z.B. Abzess-Revision, Sehnentransfer, Tenotomie)</t>
    </r>
  </si>
  <si>
    <t>Stammdaten</t>
  </si>
  <si>
    <t>Charcot Neuro-Osteoarthropathie</t>
  </si>
  <si>
    <t>möglicher Nachuntersuchungzeitraum</t>
  </si>
  <si>
    <t>WagnerArmstrong</t>
  </si>
  <si>
    <t>1A</t>
  </si>
  <si>
    <t>1B</t>
  </si>
  <si>
    <t>1C</t>
  </si>
  <si>
    <t>1D</t>
  </si>
  <si>
    <t>2A</t>
  </si>
  <si>
    <t>3A</t>
  </si>
  <si>
    <t>4A</t>
  </si>
  <si>
    <t>Wagner-Armstrong</t>
  </si>
  <si>
    <t>Alter (Einschluss)</t>
  </si>
  <si>
    <t>2B</t>
  </si>
  <si>
    <t>2C</t>
  </si>
  <si>
    <t>2D</t>
  </si>
  <si>
    <t>3B</t>
  </si>
  <si>
    <t>3C</t>
  </si>
  <si>
    <t>3D</t>
  </si>
  <si>
    <t>4B</t>
  </si>
  <si>
    <t>4C</t>
  </si>
  <si>
    <t>4D</t>
  </si>
  <si>
    <t>Auswertung</t>
  </si>
  <si>
    <t>Einschluss</t>
  </si>
  <si>
    <t>Antragsnummer</t>
  </si>
  <si>
    <t>Anzahl m</t>
  </si>
  <si>
    <t>Anzahl w</t>
  </si>
  <si>
    <t>Antragsnummer*:</t>
  </si>
  <si>
    <t>*wird von der DDG eingetragen</t>
  </si>
  <si>
    <t>Anzahl d</t>
  </si>
  <si>
    <t>Alter</t>
  </si>
  <si>
    <t xml:space="preserve">MW </t>
  </si>
  <si>
    <t>Wagner-Armstrong links</t>
  </si>
  <si>
    <t>Wagner-Armstrong rechts</t>
  </si>
  <si>
    <t>Charcot links</t>
  </si>
  <si>
    <t>Charcot rechts</t>
  </si>
  <si>
    <t>Nachuntersuchung</t>
  </si>
  <si>
    <t>Majoramputation links</t>
  </si>
  <si>
    <t>Majoramputation rechts</t>
  </si>
  <si>
    <t>Minoramputation links</t>
  </si>
  <si>
    <t>Minoramputation rechts</t>
  </si>
  <si>
    <t>Drop out</t>
  </si>
  <si>
    <t>Legende</t>
  </si>
  <si>
    <t>Wager-Klassifikation</t>
  </si>
  <si>
    <t>0 keine Läsion, ggf. Fußdeformation oder Zellulitis</t>
  </si>
  <si>
    <t>1 oberflächliche Ulzeration</t>
  </si>
  <si>
    <t>2 tiefes Ulkus bis zur Gelenkkapsel, zu Sehnen oder Knochen</t>
  </si>
  <si>
    <t>3 tiefes Ulkus mit Abszedierung, Osteomyelitis, Infektion der Gelenkkapsel</t>
  </si>
  <si>
    <t>4 begrenzte Nekrose im Vorfuß- oder Fersenbereich</t>
  </si>
  <si>
    <t>5 Nekrose des gesamten Fußes</t>
  </si>
  <si>
    <t>Die Klassifikation diabetischer Fußläsionen nach Wagner erfolgt nach folgender Systematik:</t>
  </si>
  <si>
    <t>A ohne Infektion oder Ischämie</t>
  </si>
  <si>
    <t>B mit Infektion</t>
  </si>
  <si>
    <t>C mit Ischämie</t>
  </si>
  <si>
    <t>D mit Infektion und Ischämie</t>
  </si>
  <si>
    <t>Die Armstrong-Klassifikation (University of Texas Wound Classification System) ergänzt hierzu das Vorhandensein einer Infektion oder Ischämie mit Buchstaben:</t>
  </si>
  <si>
    <t xml:space="preserve"> Armstrong-Klassifikation</t>
  </si>
  <si>
    <t>Die Charcot Neuro-Osteoarthropathie (CNO) wird klassifiziert in:</t>
  </si>
  <si>
    <t>Amputation</t>
  </si>
  <si>
    <t xml:space="preserve">Zu den Amputationen zählen nur Amputationen, die nach dem Einschluss eines*einer Patient*in in die aktuelle Evaluation vorgenommen wurden. </t>
  </si>
  <si>
    <t>Die Spezifizierung der Amputationen erfolgt nach Lokalisation (siehe Tabelle). Die sonstigen Operationen sollten nach Möglichkeit im Klartext spezifiziert werden.</t>
  </si>
  <si>
    <t>Zu den sonstigen Operationen zählen z.B. Abzess-Revision, Sehnentransfer, Tenotomie.</t>
  </si>
  <si>
    <t>Sonstige Amputationen</t>
  </si>
  <si>
    <t xml:space="preserve">Die interne Patienten-Kennung muss durch die antragstellende Einrichtung definiert werden, </t>
  </si>
  <si>
    <t>um die behandelte Person reanonymisieren zu können (Ziffern, Zahlen oder eine bestehende einrichtungsinterne Kennung).</t>
  </si>
  <si>
    <t>Drop-out</t>
  </si>
  <si>
    <t>aktiv mit Deformierung</t>
  </si>
  <si>
    <t>PLZ</t>
  </si>
  <si>
    <t>keine</t>
  </si>
  <si>
    <t>ohne Intervention</t>
  </si>
  <si>
    <t>PTA/Stent</t>
  </si>
  <si>
    <t>Kombinationseingriff (PTA mit Bypass)</t>
  </si>
  <si>
    <t>Gefäßdarstellung</t>
  </si>
  <si>
    <t>Gefäß-darstellung</t>
  </si>
  <si>
    <t>Niereninsuffizienz</t>
  </si>
  <si>
    <t>Niereninsuff.</t>
  </si>
  <si>
    <t>GFR 15 - 60 ml/min</t>
  </si>
  <si>
    <t>terminale Niereninsuff./Dialyse</t>
  </si>
  <si>
    <t>PLZ der Einrichtung:</t>
  </si>
  <si>
    <t>Lisfranc/Chopart/Syme</t>
  </si>
  <si>
    <r>
      <t>sonstige Amputation (z.B. Exostose, Calcaneus)</t>
    </r>
    <r>
      <rPr>
        <sz val="8"/>
        <color theme="1"/>
        <rFont val="Times New Roman"/>
        <family val="1"/>
      </rPr>
      <t> </t>
    </r>
  </si>
  <si>
    <t>mit PTA/Stent</t>
  </si>
  <si>
    <t>mit Bypass</t>
  </si>
  <si>
    <t>mit Kombinationseingriff (PTA mit Bypass)</t>
  </si>
  <si>
    <t>sonstige Amputation (z.B. Exostose, Calcaneus)</t>
  </si>
  <si>
    <r>
      <t xml:space="preserve">Gewähltes Einschlussdatum darf </t>
    </r>
    <r>
      <rPr>
        <u/>
        <sz val="10"/>
        <color theme="1"/>
        <rFont val="Calibri"/>
        <family val="2"/>
        <scheme val="minor"/>
      </rPr>
      <t>nicht älter als 18 Monate</t>
    </r>
    <r>
      <rPr>
        <sz val="10"/>
        <color theme="1"/>
        <rFont val="Calibri"/>
        <family val="2"/>
        <scheme val="minor"/>
      </rPr>
      <t xml:space="preserve"> ab Tag der Antragstellung sein. Die Berechnung des Zeitraums erfolgt </t>
    </r>
    <r>
      <rPr>
        <u/>
        <sz val="10"/>
        <color theme="1"/>
        <rFont val="Calibri"/>
        <family val="2"/>
        <scheme val="minor"/>
      </rPr>
      <t>automatisch</t>
    </r>
    <r>
      <rPr>
        <sz val="10"/>
        <color theme="1"/>
        <rFont val="Calibri"/>
        <family val="2"/>
        <scheme val="minor"/>
      </rPr>
      <t xml:space="preserve">, sobald Sie in </t>
    </r>
    <r>
      <rPr>
        <b/>
        <sz val="10"/>
        <color theme="9" tint="-0.499984740745262"/>
        <rFont val="Calibri"/>
        <family val="2"/>
        <scheme val="minor"/>
      </rPr>
      <t>Feld F9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das Einschlussdatum für Patient*in-Nr. 1 eingetragen haben.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</si>
</sst>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Verdana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 tint="0.49998474074526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8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4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color theme="1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</font>
    <font>
      <b/>
      <sz val="18"/>
      <color theme="5"/>
      <name val="Calibri"/>
      <family val="2"/>
      <scheme val="minor"/>
    </font>
    <font>
      <sz val="8"/>
      <color theme="5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thin">
        <color indexed="64"/>
      </left>
      <right style="medium">
        <color theme="5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 style="thin">
        <color indexed="64"/>
      </bottom>
      <diagonal/>
    </border>
    <border>
      <left/>
      <right/>
      <top style="medium">
        <color theme="5" tint="-0.249977111117893"/>
      </top>
      <bottom style="thin">
        <color indexed="64"/>
      </bottom>
      <diagonal/>
    </border>
    <border>
      <left/>
      <right style="medium">
        <color theme="5" tint="-0.249977111117893"/>
      </right>
      <top style="medium">
        <color theme="5" tint="-0.249977111117893"/>
      </top>
      <bottom style="thin">
        <color indexed="64"/>
      </bottom>
      <diagonal/>
    </border>
    <border>
      <left style="medium">
        <color theme="5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 tint="-0.249977111117893"/>
      </left>
      <right style="thin">
        <color indexed="64"/>
      </right>
      <top style="thin">
        <color indexed="64"/>
      </top>
      <bottom style="medium">
        <color theme="5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5" tint="-0.249977111117893"/>
      </bottom>
      <diagonal/>
    </border>
    <border>
      <left style="thin">
        <color indexed="64"/>
      </left>
      <right style="medium">
        <color theme="5" tint="-0.249977111117893"/>
      </right>
      <top style="thin">
        <color indexed="64"/>
      </top>
      <bottom style="medium">
        <color theme="5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/>
      <bottom style="thin">
        <color indexed="64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medium">
        <color theme="9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5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left" wrapText="1"/>
    </xf>
    <xf numFmtId="0" fontId="0" fillId="0" borderId="2" xfId="0" applyBorder="1"/>
    <xf numFmtId="0" fontId="3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left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5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 applyProtection="1">
      <alignment horizontal="center"/>
      <protection locked="0"/>
    </xf>
    <xf numFmtId="14" fontId="7" fillId="2" borderId="20" xfId="0" applyNumberFormat="1" applyFont="1" applyFill="1" applyBorder="1" applyProtection="1">
      <protection locked="0"/>
    </xf>
    <xf numFmtId="14" fontId="7" fillId="2" borderId="21" xfId="0" applyNumberFormat="1" applyFont="1" applyFill="1" applyBorder="1" applyProtection="1">
      <protection locked="0"/>
    </xf>
    <xf numFmtId="0" fontId="7" fillId="3" borderId="0" xfId="0" applyFont="1" applyFill="1"/>
    <xf numFmtId="14" fontId="5" fillId="3" borderId="0" xfId="0" applyNumberFormat="1" applyFont="1" applyFill="1"/>
    <xf numFmtId="0" fontId="7" fillId="3" borderId="10" xfId="0" applyFont="1" applyFill="1" applyBorder="1"/>
    <xf numFmtId="0" fontId="7" fillId="3" borderId="12" xfId="0" applyFont="1" applyFill="1" applyBorder="1"/>
    <xf numFmtId="14" fontId="5" fillId="3" borderId="12" xfId="0" applyNumberFormat="1" applyFont="1" applyFill="1" applyBorder="1"/>
    <xf numFmtId="0" fontId="7" fillId="3" borderId="13" xfId="0" applyFont="1" applyFill="1" applyBorder="1"/>
    <xf numFmtId="0" fontId="8" fillId="4" borderId="1" xfId="0" applyFont="1" applyFill="1" applyBorder="1" applyAlignment="1">
      <alignment horizontal="left" wrapText="1"/>
    </xf>
    <xf numFmtId="14" fontId="9" fillId="4" borderId="1" xfId="0" applyNumberFormat="1" applyFont="1" applyFill="1" applyBorder="1"/>
    <xf numFmtId="14" fontId="9" fillId="4" borderId="22" xfId="0" applyNumberFormat="1" applyFont="1" applyFill="1" applyBorder="1"/>
    <xf numFmtId="0" fontId="10" fillId="0" borderId="1" xfId="0" applyFont="1" applyBorder="1" applyAlignment="1">
      <alignment wrapText="1"/>
    </xf>
    <xf numFmtId="14" fontId="12" fillId="3" borderId="15" xfId="0" applyNumberFormat="1" applyFont="1" applyFill="1" applyBorder="1" applyAlignment="1" applyProtection="1">
      <alignment horizontal="righ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22" xfId="0" applyFont="1" applyBorder="1" applyAlignment="1" applyProtection="1">
      <alignment horizontal="left"/>
      <protection locked="0"/>
    </xf>
    <xf numFmtId="0" fontId="9" fillId="0" borderId="1" xfId="0" applyFont="1" applyBorder="1" applyProtection="1">
      <protection locked="0"/>
    </xf>
    <xf numFmtId="14" fontId="7" fillId="3" borderId="6" xfId="0" applyNumberFormat="1" applyFont="1" applyFill="1" applyBorder="1" applyProtection="1">
      <protection locked="0"/>
    </xf>
    <xf numFmtId="14" fontId="7" fillId="3" borderId="4" xfId="0" applyNumberFormat="1" applyFont="1" applyFill="1" applyBorder="1" applyProtection="1">
      <protection locked="0"/>
    </xf>
    <xf numFmtId="0" fontId="0" fillId="0" borderId="12" xfId="0" applyBorder="1"/>
    <xf numFmtId="14" fontId="7" fillId="3" borderId="27" xfId="0" applyNumberFormat="1" applyFont="1" applyFill="1" applyBorder="1" applyProtection="1">
      <protection locked="0"/>
    </xf>
    <xf numFmtId="0" fontId="5" fillId="0" borderId="25" xfId="0" applyFont="1" applyBorder="1" applyAlignment="1">
      <alignment horizontal="left" wrapText="1"/>
    </xf>
    <xf numFmtId="0" fontId="13" fillId="0" borderId="0" xfId="0" applyFont="1"/>
    <xf numFmtId="0" fontId="0" fillId="0" borderId="1" xfId="0" applyBorder="1"/>
    <xf numFmtId="1" fontId="0" fillId="0" borderId="1" xfId="0" applyNumberFormat="1" applyBorder="1"/>
    <xf numFmtId="0" fontId="9" fillId="0" borderId="4" xfId="0" applyFont="1" applyBorder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9" fillId="0" borderId="26" xfId="0" applyFont="1" applyBorder="1" applyAlignment="1" applyProtection="1">
      <alignment horizontal="left"/>
      <protection locked="0"/>
    </xf>
    <xf numFmtId="0" fontId="9" fillId="0" borderId="16" xfId="0" applyFont="1" applyBorder="1" applyAlignment="1" applyProtection="1">
      <alignment horizontal="left"/>
      <protection locked="0"/>
    </xf>
    <xf numFmtId="0" fontId="9" fillId="0" borderId="23" xfId="0" applyFont="1" applyBorder="1" applyAlignment="1" applyProtection="1">
      <alignment horizontal="left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left"/>
      <protection locked="0"/>
    </xf>
    <xf numFmtId="0" fontId="16" fillId="0" borderId="14" xfId="0" applyFont="1" applyBorder="1" applyAlignment="1" applyProtection="1">
      <alignment horizontal="left"/>
      <protection locked="0"/>
    </xf>
    <xf numFmtId="0" fontId="16" fillId="0" borderId="22" xfId="0" applyFont="1" applyBorder="1" applyAlignment="1" applyProtection="1">
      <alignment horizontal="left"/>
      <protection locked="0"/>
    </xf>
    <xf numFmtId="0" fontId="15" fillId="3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15" fillId="5" borderId="1" xfId="0" applyFont="1" applyFill="1" applyBorder="1"/>
    <xf numFmtId="0" fontId="0" fillId="5" borderId="1" xfId="0" applyFill="1" applyBorder="1"/>
    <xf numFmtId="0" fontId="0" fillId="5" borderId="1" xfId="0" applyFill="1" applyBorder="1" applyAlignment="1">
      <alignment horizontal="left"/>
    </xf>
    <xf numFmtId="0" fontId="3" fillId="5" borderId="1" xfId="0" applyFont="1" applyFill="1" applyBorder="1" applyAlignment="1">
      <alignment vertical="center"/>
    </xf>
    <xf numFmtId="0" fontId="9" fillId="0" borderId="3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4" fontId="9" fillId="0" borderId="25" xfId="0" applyNumberFormat="1" applyFont="1" applyBorder="1" applyProtection="1">
      <protection locked="0"/>
    </xf>
    <xf numFmtId="0" fontId="2" fillId="0" borderId="0" xfId="0" applyFont="1" applyAlignment="1">
      <alignment vertical="center"/>
    </xf>
    <xf numFmtId="0" fontId="2" fillId="0" borderId="28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18" fillId="0" borderId="0" xfId="0" applyFont="1" applyAlignment="1">
      <alignment vertical="center"/>
    </xf>
    <xf numFmtId="0" fontId="9" fillId="0" borderId="29" xfId="0" applyFont="1" applyBorder="1" applyAlignment="1" applyProtection="1">
      <alignment horizontal="left"/>
      <protection locked="0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 vertical="top" wrapText="1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21" fillId="0" borderId="0" xfId="0" applyFont="1" applyAlignment="1">
      <alignment horizontal="left"/>
    </xf>
    <xf numFmtId="0" fontId="5" fillId="3" borderId="9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/>
    </xf>
    <xf numFmtId="0" fontId="7" fillId="3" borderId="30" xfId="0" applyFont="1" applyFill="1" applyBorder="1" applyAlignment="1">
      <alignment horizontal="left" vertical="top"/>
    </xf>
    <xf numFmtId="0" fontId="7" fillId="3" borderId="31" xfId="0" applyFont="1" applyFill="1" applyBorder="1" applyAlignment="1">
      <alignment horizontal="left" vertical="top"/>
    </xf>
    <xf numFmtId="0" fontId="7" fillId="3" borderId="32" xfId="0" applyFont="1" applyFill="1" applyBorder="1" applyAlignment="1">
      <alignment horizontal="left" vertical="top"/>
    </xf>
    <xf numFmtId="0" fontId="22" fillId="0" borderId="0" xfId="0" applyFont="1" applyAlignment="1">
      <alignment horizontal="left" vertical="top"/>
    </xf>
    <xf numFmtId="0" fontId="1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83"/>
  <sheetViews>
    <sheetView tabSelected="1" zoomScaleNormal="100" workbookViewId="0">
      <pane ySplit="8" topLeftCell="A9" activePane="bottomLeft" state="frozen"/>
      <selection pane="bottomLeft" activeCell="D3" sqref="D3:F3"/>
    </sheetView>
  </sheetViews>
  <sheetFormatPr baseColWidth="10" defaultRowHeight="15" x14ac:dyDescent="0.25"/>
  <cols>
    <col min="1" max="1" width="6" style="5" customWidth="1"/>
    <col min="2" max="2" width="9.85546875" customWidth="1"/>
    <col min="3" max="3" width="10.42578125" customWidth="1"/>
    <col min="4" max="4" width="10.140625" customWidth="1"/>
    <col min="5" max="5" width="10.7109375" customWidth="1"/>
    <col min="6" max="6" width="12.140625" customWidth="1"/>
    <col min="7" max="7" width="11.85546875" customWidth="1"/>
    <col min="8" max="8" width="8" customWidth="1"/>
    <col min="9" max="9" width="10.28515625" customWidth="1"/>
    <col min="10" max="11" width="8" customWidth="1"/>
    <col min="12" max="12" width="19" customWidth="1"/>
    <col min="13" max="13" width="12.42578125" customWidth="1"/>
    <col min="14" max="14" width="13" customWidth="1"/>
    <col min="15" max="16" width="10.85546875" customWidth="1"/>
    <col min="17" max="20" width="7.85546875" customWidth="1"/>
    <col min="21" max="21" width="6.42578125" customWidth="1"/>
    <col min="22" max="22" width="17.85546875" customWidth="1"/>
    <col min="23" max="23" width="9.28515625" customWidth="1"/>
    <col min="24" max="24" width="9.7109375" customWidth="1"/>
    <col min="25" max="25" width="7.85546875" customWidth="1"/>
    <col min="26" max="27" width="8.85546875" customWidth="1"/>
    <col min="28" max="28" width="8.5703125" customWidth="1"/>
  </cols>
  <sheetData>
    <row r="1" spans="1:28" ht="27.75" customHeight="1" thickBot="1" x14ac:dyDescent="0.4">
      <c r="A1" s="77" t="s">
        <v>60</v>
      </c>
      <c r="B1" s="77"/>
      <c r="C1" s="77"/>
      <c r="D1" s="77"/>
      <c r="E1" s="77"/>
      <c r="F1" s="77"/>
      <c r="G1" s="77"/>
      <c r="H1" s="77"/>
      <c r="I1" s="77"/>
    </row>
    <row r="2" spans="1:28" ht="15.75" thickBot="1" x14ac:dyDescent="0.3">
      <c r="A2" s="69" t="s">
        <v>144</v>
      </c>
      <c r="B2" s="69"/>
      <c r="C2" s="69"/>
      <c r="D2" s="70"/>
      <c r="E2" s="70"/>
      <c r="F2" s="70"/>
      <c r="G2" s="98" t="s">
        <v>151</v>
      </c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100"/>
    </row>
    <row r="3" spans="1:28" x14ac:dyDescent="0.25">
      <c r="A3" s="69" t="s">
        <v>93</v>
      </c>
      <c r="B3" s="69"/>
      <c r="C3" s="69"/>
      <c r="D3" s="70"/>
      <c r="E3" s="70"/>
      <c r="F3" s="70"/>
      <c r="J3" s="78" t="s">
        <v>17</v>
      </c>
      <c r="K3" s="79"/>
      <c r="L3" s="79"/>
      <c r="M3" s="79"/>
      <c r="N3" s="13"/>
      <c r="O3" s="14">
        <f>F9</f>
        <v>45597</v>
      </c>
      <c r="P3" s="15"/>
    </row>
    <row r="4" spans="1:28" ht="15.75" thickBot="1" x14ac:dyDescent="0.3">
      <c r="A4" s="101" t="s">
        <v>94</v>
      </c>
      <c r="B4" s="102"/>
      <c r="C4" s="102"/>
      <c r="J4" s="80" t="s">
        <v>16</v>
      </c>
      <c r="K4" s="81"/>
      <c r="L4" s="81"/>
      <c r="M4" s="81"/>
      <c r="N4" s="16"/>
      <c r="O4" s="17">
        <f>O3+365</f>
        <v>45962</v>
      </c>
      <c r="P4" s="18"/>
    </row>
    <row r="5" spans="1:28" ht="15.75" thickBot="1" x14ac:dyDescent="0.3">
      <c r="F5" s="29"/>
      <c r="G5" s="29"/>
      <c r="H5" s="29"/>
      <c r="I5" s="29"/>
      <c r="J5" s="29"/>
      <c r="K5" s="29"/>
    </row>
    <row r="6" spans="1:28" ht="15.75" customHeight="1" x14ac:dyDescent="0.25">
      <c r="A6" s="55" t="s">
        <v>66</v>
      </c>
      <c r="B6" s="56"/>
      <c r="C6" s="56"/>
      <c r="D6" s="56"/>
      <c r="E6" s="56"/>
      <c r="F6" s="67" t="s">
        <v>1</v>
      </c>
      <c r="G6" s="68"/>
      <c r="H6" s="68"/>
      <c r="I6" s="68"/>
      <c r="J6" s="68"/>
      <c r="K6" s="68"/>
      <c r="L6" s="83" t="s">
        <v>22</v>
      </c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5"/>
    </row>
    <row r="7" spans="1:28" s="1" customFormat="1" ht="30.75" customHeight="1" x14ac:dyDescent="0.25">
      <c r="A7" s="71" t="s">
        <v>21</v>
      </c>
      <c r="B7" s="71" t="s">
        <v>20</v>
      </c>
      <c r="C7" s="71" t="s">
        <v>78</v>
      </c>
      <c r="D7" s="71" t="s">
        <v>19</v>
      </c>
      <c r="E7" s="74" t="s">
        <v>133</v>
      </c>
      <c r="F7" s="87" t="s">
        <v>2</v>
      </c>
      <c r="G7" s="71" t="s">
        <v>140</v>
      </c>
      <c r="H7" s="71" t="s">
        <v>77</v>
      </c>
      <c r="I7" s="71"/>
      <c r="J7" s="71" t="s">
        <v>67</v>
      </c>
      <c r="K7" s="74"/>
      <c r="L7" s="82" t="s">
        <v>5</v>
      </c>
      <c r="M7" s="75" t="s">
        <v>68</v>
      </c>
      <c r="N7" s="76"/>
      <c r="O7" s="71" t="s">
        <v>6</v>
      </c>
      <c r="P7" s="71" t="s">
        <v>139</v>
      </c>
      <c r="Q7" s="71" t="s">
        <v>62</v>
      </c>
      <c r="R7" s="71"/>
      <c r="S7" s="71" t="s">
        <v>61</v>
      </c>
      <c r="T7" s="71"/>
      <c r="U7" s="72" t="s">
        <v>63</v>
      </c>
      <c r="V7" s="73"/>
      <c r="W7" s="71" t="s">
        <v>77</v>
      </c>
      <c r="X7" s="71"/>
      <c r="Y7" s="71" t="s">
        <v>67</v>
      </c>
      <c r="Z7" s="71"/>
      <c r="AA7" s="88" t="s">
        <v>7</v>
      </c>
      <c r="AB7" s="86" t="s">
        <v>131</v>
      </c>
    </row>
    <row r="8" spans="1:28" s="1" customFormat="1" ht="22.5" customHeight="1" thickBot="1" x14ac:dyDescent="0.3">
      <c r="A8" s="71"/>
      <c r="B8" s="71"/>
      <c r="C8" s="71"/>
      <c r="D8" s="71"/>
      <c r="E8" s="74"/>
      <c r="F8" s="87"/>
      <c r="G8" s="71"/>
      <c r="H8" s="6" t="s">
        <v>3</v>
      </c>
      <c r="I8" s="8" t="s">
        <v>4</v>
      </c>
      <c r="J8" s="6" t="s">
        <v>3</v>
      </c>
      <c r="K8" s="31" t="s">
        <v>4</v>
      </c>
      <c r="L8" s="82"/>
      <c r="M8" s="19" t="s">
        <v>14</v>
      </c>
      <c r="N8" s="19" t="s">
        <v>15</v>
      </c>
      <c r="O8" s="71"/>
      <c r="P8" s="71"/>
      <c r="Q8" s="6" t="s">
        <v>3</v>
      </c>
      <c r="R8" s="6" t="s">
        <v>4</v>
      </c>
      <c r="S8" s="6" t="s">
        <v>3</v>
      </c>
      <c r="T8" s="6" t="s">
        <v>4</v>
      </c>
      <c r="U8" s="7" t="s">
        <v>64</v>
      </c>
      <c r="V8" s="22" t="s">
        <v>65</v>
      </c>
      <c r="W8" s="6" t="s">
        <v>3</v>
      </c>
      <c r="X8" s="6" t="s">
        <v>4</v>
      </c>
      <c r="Y8" s="6" t="s">
        <v>3</v>
      </c>
      <c r="Z8" s="6" t="s">
        <v>4</v>
      </c>
      <c r="AA8" s="89"/>
      <c r="AB8" s="86"/>
    </row>
    <row r="9" spans="1:28" ht="15.75" thickBot="1" x14ac:dyDescent="0.3">
      <c r="A9" s="9">
        <v>1</v>
      </c>
      <c r="B9" s="10"/>
      <c r="C9" s="40"/>
      <c r="D9" s="26"/>
      <c r="E9" s="54"/>
      <c r="F9" s="23">
        <v>45597</v>
      </c>
      <c r="G9" s="35" t="s">
        <v>12</v>
      </c>
      <c r="H9" s="41">
        <v>0</v>
      </c>
      <c r="I9" s="41">
        <v>0</v>
      </c>
      <c r="J9" s="36" t="s">
        <v>12</v>
      </c>
      <c r="K9" s="37" t="s">
        <v>12</v>
      </c>
      <c r="L9" s="11"/>
      <c r="M9" s="20">
        <f>F9+153</f>
        <v>45750</v>
      </c>
      <c r="N9" s="20">
        <f>F9+214</f>
        <v>45811</v>
      </c>
      <c r="O9" s="24" t="s">
        <v>12</v>
      </c>
      <c r="P9" s="24" t="s">
        <v>134</v>
      </c>
      <c r="Q9" s="24" t="s">
        <v>12</v>
      </c>
      <c r="R9" s="24" t="s">
        <v>12</v>
      </c>
      <c r="S9" s="24" t="s">
        <v>12</v>
      </c>
      <c r="T9" s="24" t="s">
        <v>12</v>
      </c>
      <c r="U9" s="24" t="s">
        <v>12</v>
      </c>
      <c r="V9" s="24"/>
      <c r="W9" s="41">
        <v>0</v>
      </c>
      <c r="X9" s="41">
        <v>0</v>
      </c>
      <c r="Y9" s="24" t="s">
        <v>12</v>
      </c>
      <c r="Z9" s="24" t="s">
        <v>12</v>
      </c>
      <c r="AA9" s="51" t="s">
        <v>12</v>
      </c>
      <c r="AB9" s="38" t="s">
        <v>12</v>
      </c>
    </row>
    <row r="10" spans="1:28" x14ac:dyDescent="0.25">
      <c r="A10" s="9">
        <v>2</v>
      </c>
      <c r="B10" s="10"/>
      <c r="C10" s="40"/>
      <c r="D10" s="26"/>
      <c r="E10" s="54"/>
      <c r="F10" s="27"/>
      <c r="G10" s="35" t="s">
        <v>12</v>
      </c>
      <c r="H10" s="41">
        <v>0</v>
      </c>
      <c r="I10" s="41">
        <v>0</v>
      </c>
      <c r="J10" s="36" t="s">
        <v>12</v>
      </c>
      <c r="K10" s="37" t="s">
        <v>12</v>
      </c>
      <c r="L10" s="11"/>
      <c r="M10" s="20">
        <f t="shared" ref="M10:M38" si="0">F10+153</f>
        <v>153</v>
      </c>
      <c r="N10" s="20">
        <f t="shared" ref="N10:N38" si="1">F10+214</f>
        <v>214</v>
      </c>
      <c r="O10" s="24" t="s">
        <v>12</v>
      </c>
      <c r="P10" s="24" t="s">
        <v>134</v>
      </c>
      <c r="Q10" s="24" t="s">
        <v>12</v>
      </c>
      <c r="R10" s="24" t="s">
        <v>12</v>
      </c>
      <c r="S10" s="24" t="s">
        <v>12</v>
      </c>
      <c r="T10" s="24" t="s">
        <v>12</v>
      </c>
      <c r="U10" s="24" t="s">
        <v>12</v>
      </c>
      <c r="V10" s="24"/>
      <c r="W10" s="41">
        <v>0</v>
      </c>
      <c r="X10" s="41">
        <v>0</v>
      </c>
      <c r="Y10" s="24" t="s">
        <v>12</v>
      </c>
      <c r="Z10" s="24" t="s">
        <v>12</v>
      </c>
      <c r="AA10" s="51" t="s">
        <v>12</v>
      </c>
      <c r="AB10" s="38" t="s">
        <v>12</v>
      </c>
    </row>
    <row r="11" spans="1:28" x14ac:dyDescent="0.25">
      <c r="A11" s="9">
        <v>3</v>
      </c>
      <c r="B11" s="10"/>
      <c r="C11" s="40"/>
      <c r="D11" s="26"/>
      <c r="E11" s="54"/>
      <c r="F11" s="28"/>
      <c r="G11" s="35" t="s">
        <v>12</v>
      </c>
      <c r="H11" s="41">
        <v>0</v>
      </c>
      <c r="I11" s="41">
        <v>0</v>
      </c>
      <c r="J11" s="36" t="s">
        <v>12</v>
      </c>
      <c r="K11" s="37" t="s">
        <v>12</v>
      </c>
      <c r="L11" s="11"/>
      <c r="M11" s="20">
        <f t="shared" si="0"/>
        <v>153</v>
      </c>
      <c r="N11" s="20">
        <f t="shared" si="1"/>
        <v>214</v>
      </c>
      <c r="O11" s="24" t="s">
        <v>12</v>
      </c>
      <c r="P11" s="24" t="s">
        <v>134</v>
      </c>
      <c r="Q11" s="24" t="s">
        <v>12</v>
      </c>
      <c r="R11" s="24" t="s">
        <v>12</v>
      </c>
      <c r="S11" s="24" t="s">
        <v>12</v>
      </c>
      <c r="T11" s="24" t="s">
        <v>12</v>
      </c>
      <c r="U11" s="24" t="s">
        <v>12</v>
      </c>
      <c r="V11" s="24"/>
      <c r="W11" s="41">
        <v>0</v>
      </c>
      <c r="X11" s="41">
        <v>0</v>
      </c>
      <c r="Y11" s="24" t="s">
        <v>12</v>
      </c>
      <c r="Z11" s="24" t="s">
        <v>12</v>
      </c>
      <c r="AA11" s="51" t="s">
        <v>12</v>
      </c>
      <c r="AB11" s="38" t="s">
        <v>12</v>
      </c>
    </row>
    <row r="12" spans="1:28" x14ac:dyDescent="0.25">
      <c r="A12" s="9">
        <v>4</v>
      </c>
      <c r="B12" s="10"/>
      <c r="C12" s="40"/>
      <c r="D12" s="26"/>
      <c r="E12" s="54"/>
      <c r="F12" s="28"/>
      <c r="G12" s="35" t="s">
        <v>12</v>
      </c>
      <c r="H12" s="41">
        <v>0</v>
      </c>
      <c r="I12" s="41">
        <v>0</v>
      </c>
      <c r="J12" s="36" t="s">
        <v>12</v>
      </c>
      <c r="K12" s="37" t="s">
        <v>12</v>
      </c>
      <c r="L12" s="11"/>
      <c r="M12" s="20">
        <f t="shared" si="0"/>
        <v>153</v>
      </c>
      <c r="N12" s="20">
        <f t="shared" si="1"/>
        <v>214</v>
      </c>
      <c r="O12" s="24" t="s">
        <v>12</v>
      </c>
      <c r="P12" s="24" t="s">
        <v>134</v>
      </c>
      <c r="Q12" s="24" t="s">
        <v>12</v>
      </c>
      <c r="R12" s="24" t="s">
        <v>12</v>
      </c>
      <c r="S12" s="24" t="s">
        <v>12</v>
      </c>
      <c r="T12" s="24" t="s">
        <v>12</v>
      </c>
      <c r="U12" s="24" t="s">
        <v>12</v>
      </c>
      <c r="V12" s="24"/>
      <c r="W12" s="41">
        <v>0</v>
      </c>
      <c r="X12" s="41">
        <v>0</v>
      </c>
      <c r="Y12" s="24" t="s">
        <v>12</v>
      </c>
      <c r="Z12" s="24" t="s">
        <v>12</v>
      </c>
      <c r="AA12" s="51" t="s">
        <v>12</v>
      </c>
      <c r="AB12" s="38" t="s">
        <v>12</v>
      </c>
    </row>
    <row r="13" spans="1:28" x14ac:dyDescent="0.25">
      <c r="A13" s="9">
        <v>5</v>
      </c>
      <c r="B13" s="10"/>
      <c r="C13" s="40"/>
      <c r="D13" s="26"/>
      <c r="E13" s="54"/>
      <c r="F13" s="28"/>
      <c r="G13" s="35" t="s">
        <v>12</v>
      </c>
      <c r="H13" s="41">
        <v>0</v>
      </c>
      <c r="I13" s="41">
        <v>0</v>
      </c>
      <c r="J13" s="36" t="s">
        <v>12</v>
      </c>
      <c r="K13" s="37" t="s">
        <v>12</v>
      </c>
      <c r="L13" s="11"/>
      <c r="M13" s="20">
        <f t="shared" si="0"/>
        <v>153</v>
      </c>
      <c r="N13" s="20">
        <f t="shared" si="1"/>
        <v>214</v>
      </c>
      <c r="O13" s="24" t="s">
        <v>12</v>
      </c>
      <c r="P13" s="24" t="s">
        <v>134</v>
      </c>
      <c r="Q13" s="24" t="s">
        <v>12</v>
      </c>
      <c r="R13" s="24" t="s">
        <v>12</v>
      </c>
      <c r="S13" s="24" t="s">
        <v>12</v>
      </c>
      <c r="T13" s="24" t="s">
        <v>12</v>
      </c>
      <c r="U13" s="24" t="s">
        <v>12</v>
      </c>
      <c r="V13" s="24"/>
      <c r="W13" s="41">
        <v>0</v>
      </c>
      <c r="X13" s="41">
        <v>0</v>
      </c>
      <c r="Y13" s="24" t="s">
        <v>12</v>
      </c>
      <c r="Z13" s="24" t="s">
        <v>12</v>
      </c>
      <c r="AA13" s="51" t="s">
        <v>12</v>
      </c>
      <c r="AB13" s="38" t="s">
        <v>12</v>
      </c>
    </row>
    <row r="14" spans="1:28" x14ac:dyDescent="0.25">
      <c r="A14" s="9">
        <v>6</v>
      </c>
      <c r="B14" s="10"/>
      <c r="C14" s="40"/>
      <c r="D14" s="26"/>
      <c r="E14" s="54"/>
      <c r="F14" s="28"/>
      <c r="G14" s="35" t="s">
        <v>12</v>
      </c>
      <c r="H14" s="41">
        <v>0</v>
      </c>
      <c r="I14" s="41">
        <v>0</v>
      </c>
      <c r="J14" s="36" t="s">
        <v>12</v>
      </c>
      <c r="K14" s="37" t="s">
        <v>12</v>
      </c>
      <c r="L14" s="11"/>
      <c r="M14" s="20">
        <f t="shared" si="0"/>
        <v>153</v>
      </c>
      <c r="N14" s="20">
        <f t="shared" si="1"/>
        <v>214</v>
      </c>
      <c r="O14" s="24" t="s">
        <v>12</v>
      </c>
      <c r="P14" s="24" t="s">
        <v>134</v>
      </c>
      <c r="Q14" s="24" t="s">
        <v>12</v>
      </c>
      <c r="R14" s="24" t="s">
        <v>12</v>
      </c>
      <c r="S14" s="24" t="s">
        <v>12</v>
      </c>
      <c r="T14" s="24" t="s">
        <v>12</v>
      </c>
      <c r="U14" s="24" t="s">
        <v>12</v>
      </c>
      <c r="V14" s="24"/>
      <c r="W14" s="41">
        <v>0</v>
      </c>
      <c r="X14" s="41">
        <v>0</v>
      </c>
      <c r="Y14" s="24" t="s">
        <v>12</v>
      </c>
      <c r="Z14" s="24" t="s">
        <v>12</v>
      </c>
      <c r="AA14" s="51" t="s">
        <v>12</v>
      </c>
      <c r="AB14" s="38" t="s">
        <v>12</v>
      </c>
    </row>
    <row r="15" spans="1:28" x14ac:dyDescent="0.25">
      <c r="A15" s="9">
        <v>7</v>
      </c>
      <c r="B15" s="10"/>
      <c r="C15" s="40"/>
      <c r="D15" s="26"/>
      <c r="E15" s="54"/>
      <c r="F15" s="28"/>
      <c r="G15" s="35" t="s">
        <v>12</v>
      </c>
      <c r="H15" s="41">
        <v>0</v>
      </c>
      <c r="I15" s="41">
        <v>0</v>
      </c>
      <c r="J15" s="36" t="s">
        <v>12</v>
      </c>
      <c r="K15" s="37" t="s">
        <v>12</v>
      </c>
      <c r="L15" s="11"/>
      <c r="M15" s="20">
        <f t="shared" si="0"/>
        <v>153</v>
      </c>
      <c r="N15" s="20">
        <f t="shared" si="1"/>
        <v>214</v>
      </c>
      <c r="O15" s="24" t="s">
        <v>12</v>
      </c>
      <c r="P15" s="24" t="s">
        <v>134</v>
      </c>
      <c r="Q15" s="24" t="s">
        <v>12</v>
      </c>
      <c r="R15" s="24" t="s">
        <v>12</v>
      </c>
      <c r="S15" s="24" t="s">
        <v>12</v>
      </c>
      <c r="T15" s="24" t="s">
        <v>12</v>
      </c>
      <c r="U15" s="24" t="s">
        <v>12</v>
      </c>
      <c r="V15" s="24"/>
      <c r="W15" s="41">
        <v>0</v>
      </c>
      <c r="X15" s="41">
        <v>0</v>
      </c>
      <c r="Y15" s="24" t="s">
        <v>12</v>
      </c>
      <c r="Z15" s="24" t="s">
        <v>12</v>
      </c>
      <c r="AA15" s="51" t="s">
        <v>12</v>
      </c>
      <c r="AB15" s="38" t="s">
        <v>12</v>
      </c>
    </row>
    <row r="16" spans="1:28" x14ac:dyDescent="0.25">
      <c r="A16" s="9">
        <v>8</v>
      </c>
      <c r="B16" s="10"/>
      <c r="C16" s="40"/>
      <c r="D16" s="26"/>
      <c r="E16" s="54"/>
      <c r="F16" s="28"/>
      <c r="G16" s="35" t="s">
        <v>12</v>
      </c>
      <c r="H16" s="41">
        <v>0</v>
      </c>
      <c r="I16" s="41">
        <v>0</v>
      </c>
      <c r="J16" s="36" t="s">
        <v>12</v>
      </c>
      <c r="K16" s="37" t="s">
        <v>12</v>
      </c>
      <c r="L16" s="11"/>
      <c r="M16" s="20">
        <f t="shared" si="0"/>
        <v>153</v>
      </c>
      <c r="N16" s="20">
        <f t="shared" si="1"/>
        <v>214</v>
      </c>
      <c r="O16" s="24" t="s">
        <v>12</v>
      </c>
      <c r="P16" s="24" t="s">
        <v>134</v>
      </c>
      <c r="Q16" s="24" t="s">
        <v>12</v>
      </c>
      <c r="R16" s="24" t="s">
        <v>12</v>
      </c>
      <c r="S16" s="24" t="s">
        <v>12</v>
      </c>
      <c r="T16" s="24" t="s">
        <v>12</v>
      </c>
      <c r="U16" s="24" t="s">
        <v>12</v>
      </c>
      <c r="V16" s="24"/>
      <c r="W16" s="41">
        <v>0</v>
      </c>
      <c r="X16" s="41">
        <v>0</v>
      </c>
      <c r="Y16" s="24" t="s">
        <v>12</v>
      </c>
      <c r="Z16" s="24" t="s">
        <v>12</v>
      </c>
      <c r="AA16" s="51" t="s">
        <v>12</v>
      </c>
      <c r="AB16" s="38" t="s">
        <v>12</v>
      </c>
    </row>
    <row r="17" spans="1:28" x14ac:dyDescent="0.25">
      <c r="A17" s="9">
        <v>9</v>
      </c>
      <c r="B17" s="10"/>
      <c r="C17" s="40"/>
      <c r="D17" s="26"/>
      <c r="E17" s="54"/>
      <c r="F17" s="28"/>
      <c r="G17" s="35" t="s">
        <v>12</v>
      </c>
      <c r="H17" s="41">
        <v>0</v>
      </c>
      <c r="I17" s="41">
        <v>0</v>
      </c>
      <c r="J17" s="36" t="s">
        <v>12</v>
      </c>
      <c r="K17" s="37" t="s">
        <v>12</v>
      </c>
      <c r="L17" s="11"/>
      <c r="M17" s="20">
        <f t="shared" si="0"/>
        <v>153</v>
      </c>
      <c r="N17" s="20">
        <f t="shared" si="1"/>
        <v>214</v>
      </c>
      <c r="O17" s="24" t="s">
        <v>12</v>
      </c>
      <c r="P17" s="24" t="s">
        <v>134</v>
      </c>
      <c r="Q17" s="24" t="s">
        <v>12</v>
      </c>
      <c r="R17" s="24" t="s">
        <v>12</v>
      </c>
      <c r="S17" s="24" t="s">
        <v>12</v>
      </c>
      <c r="T17" s="24" t="s">
        <v>12</v>
      </c>
      <c r="U17" s="24" t="s">
        <v>12</v>
      </c>
      <c r="V17" s="24"/>
      <c r="W17" s="41">
        <v>0</v>
      </c>
      <c r="X17" s="41">
        <v>0</v>
      </c>
      <c r="Y17" s="24" t="s">
        <v>12</v>
      </c>
      <c r="Z17" s="24" t="s">
        <v>12</v>
      </c>
      <c r="AA17" s="51" t="s">
        <v>12</v>
      </c>
      <c r="AB17" s="38" t="s">
        <v>12</v>
      </c>
    </row>
    <row r="18" spans="1:28" x14ac:dyDescent="0.25">
      <c r="A18" s="9">
        <v>10</v>
      </c>
      <c r="B18" s="10"/>
      <c r="C18" s="40"/>
      <c r="D18" s="26"/>
      <c r="E18" s="54"/>
      <c r="F18" s="28"/>
      <c r="G18" s="35" t="s">
        <v>12</v>
      </c>
      <c r="H18" s="41">
        <v>0</v>
      </c>
      <c r="I18" s="41">
        <v>0</v>
      </c>
      <c r="J18" s="36" t="s">
        <v>12</v>
      </c>
      <c r="K18" s="37" t="s">
        <v>12</v>
      </c>
      <c r="L18" s="11"/>
      <c r="M18" s="20">
        <f t="shared" si="0"/>
        <v>153</v>
      </c>
      <c r="N18" s="20">
        <f t="shared" si="1"/>
        <v>214</v>
      </c>
      <c r="O18" s="24" t="s">
        <v>12</v>
      </c>
      <c r="P18" s="24" t="s">
        <v>134</v>
      </c>
      <c r="Q18" s="24" t="s">
        <v>12</v>
      </c>
      <c r="R18" s="24" t="s">
        <v>12</v>
      </c>
      <c r="S18" s="24" t="s">
        <v>12</v>
      </c>
      <c r="T18" s="24" t="s">
        <v>12</v>
      </c>
      <c r="U18" s="24" t="s">
        <v>12</v>
      </c>
      <c r="V18" s="24"/>
      <c r="W18" s="41">
        <v>0</v>
      </c>
      <c r="X18" s="41">
        <v>0</v>
      </c>
      <c r="Y18" s="24" t="s">
        <v>12</v>
      </c>
      <c r="Z18" s="24" t="s">
        <v>12</v>
      </c>
      <c r="AA18" s="51" t="s">
        <v>12</v>
      </c>
      <c r="AB18" s="38" t="s">
        <v>12</v>
      </c>
    </row>
    <row r="19" spans="1:28" x14ac:dyDescent="0.25">
      <c r="A19" s="9">
        <v>11</v>
      </c>
      <c r="B19" s="10"/>
      <c r="C19" s="40"/>
      <c r="D19" s="26"/>
      <c r="E19" s="54"/>
      <c r="F19" s="28"/>
      <c r="G19" s="35" t="s">
        <v>12</v>
      </c>
      <c r="H19" s="41">
        <v>0</v>
      </c>
      <c r="I19" s="41">
        <v>0</v>
      </c>
      <c r="J19" s="36" t="s">
        <v>12</v>
      </c>
      <c r="K19" s="37" t="s">
        <v>12</v>
      </c>
      <c r="L19" s="11"/>
      <c r="M19" s="20">
        <f t="shared" si="0"/>
        <v>153</v>
      </c>
      <c r="N19" s="20">
        <f t="shared" si="1"/>
        <v>214</v>
      </c>
      <c r="O19" s="24" t="s">
        <v>12</v>
      </c>
      <c r="P19" s="24" t="s">
        <v>134</v>
      </c>
      <c r="Q19" s="24" t="s">
        <v>12</v>
      </c>
      <c r="R19" s="24" t="s">
        <v>12</v>
      </c>
      <c r="S19" s="24" t="s">
        <v>12</v>
      </c>
      <c r="T19" s="24" t="s">
        <v>12</v>
      </c>
      <c r="U19" s="24" t="s">
        <v>12</v>
      </c>
      <c r="V19" s="24"/>
      <c r="W19" s="41">
        <v>0</v>
      </c>
      <c r="X19" s="41">
        <v>0</v>
      </c>
      <c r="Y19" s="24" t="s">
        <v>12</v>
      </c>
      <c r="Z19" s="24" t="s">
        <v>12</v>
      </c>
      <c r="AA19" s="51" t="s">
        <v>12</v>
      </c>
      <c r="AB19" s="38" t="s">
        <v>12</v>
      </c>
    </row>
    <row r="20" spans="1:28" x14ac:dyDescent="0.25">
      <c r="A20" s="9">
        <v>12</v>
      </c>
      <c r="B20" s="10"/>
      <c r="C20" s="40"/>
      <c r="D20" s="26"/>
      <c r="E20" s="54"/>
      <c r="F20" s="28"/>
      <c r="G20" s="35" t="s">
        <v>12</v>
      </c>
      <c r="H20" s="41">
        <v>0</v>
      </c>
      <c r="I20" s="41">
        <v>0</v>
      </c>
      <c r="J20" s="36" t="s">
        <v>12</v>
      </c>
      <c r="K20" s="37" t="s">
        <v>12</v>
      </c>
      <c r="L20" s="11"/>
      <c r="M20" s="20">
        <f t="shared" si="0"/>
        <v>153</v>
      </c>
      <c r="N20" s="20">
        <f t="shared" si="1"/>
        <v>214</v>
      </c>
      <c r="O20" s="24" t="s">
        <v>12</v>
      </c>
      <c r="P20" s="24" t="s">
        <v>134</v>
      </c>
      <c r="Q20" s="24" t="s">
        <v>12</v>
      </c>
      <c r="R20" s="24" t="s">
        <v>12</v>
      </c>
      <c r="S20" s="24" t="s">
        <v>12</v>
      </c>
      <c r="T20" s="24" t="s">
        <v>12</v>
      </c>
      <c r="U20" s="24" t="s">
        <v>12</v>
      </c>
      <c r="V20" s="24"/>
      <c r="W20" s="41">
        <v>0</v>
      </c>
      <c r="X20" s="41">
        <v>0</v>
      </c>
      <c r="Y20" s="24" t="s">
        <v>12</v>
      </c>
      <c r="Z20" s="24" t="s">
        <v>12</v>
      </c>
      <c r="AA20" s="51" t="s">
        <v>12</v>
      </c>
      <c r="AB20" s="38" t="s">
        <v>12</v>
      </c>
    </row>
    <row r="21" spans="1:28" x14ac:dyDescent="0.25">
      <c r="A21" s="9">
        <v>13</v>
      </c>
      <c r="B21" s="10"/>
      <c r="C21" s="40"/>
      <c r="D21" s="26"/>
      <c r="E21" s="54"/>
      <c r="F21" s="28"/>
      <c r="G21" s="35" t="s">
        <v>12</v>
      </c>
      <c r="H21" s="41">
        <v>0</v>
      </c>
      <c r="I21" s="41">
        <v>0</v>
      </c>
      <c r="J21" s="36" t="s">
        <v>12</v>
      </c>
      <c r="K21" s="37" t="s">
        <v>12</v>
      </c>
      <c r="L21" s="11"/>
      <c r="M21" s="20">
        <f t="shared" si="0"/>
        <v>153</v>
      </c>
      <c r="N21" s="20">
        <f t="shared" si="1"/>
        <v>214</v>
      </c>
      <c r="O21" s="24" t="s">
        <v>12</v>
      </c>
      <c r="P21" s="24" t="s">
        <v>134</v>
      </c>
      <c r="Q21" s="24" t="s">
        <v>12</v>
      </c>
      <c r="R21" s="24" t="s">
        <v>12</v>
      </c>
      <c r="S21" s="24" t="s">
        <v>12</v>
      </c>
      <c r="T21" s="24" t="s">
        <v>12</v>
      </c>
      <c r="U21" s="24" t="s">
        <v>12</v>
      </c>
      <c r="V21" s="24"/>
      <c r="W21" s="41">
        <v>0</v>
      </c>
      <c r="X21" s="41">
        <v>0</v>
      </c>
      <c r="Y21" s="24" t="s">
        <v>12</v>
      </c>
      <c r="Z21" s="24" t="s">
        <v>12</v>
      </c>
      <c r="AA21" s="51" t="s">
        <v>12</v>
      </c>
      <c r="AB21" s="38" t="s">
        <v>12</v>
      </c>
    </row>
    <row r="22" spans="1:28" x14ac:dyDescent="0.25">
      <c r="A22" s="9">
        <v>14</v>
      </c>
      <c r="B22" s="10"/>
      <c r="C22" s="40"/>
      <c r="D22" s="26"/>
      <c r="E22" s="54"/>
      <c r="F22" s="28"/>
      <c r="G22" s="35" t="s">
        <v>12</v>
      </c>
      <c r="H22" s="41">
        <v>0</v>
      </c>
      <c r="I22" s="41">
        <v>0</v>
      </c>
      <c r="J22" s="36" t="s">
        <v>12</v>
      </c>
      <c r="K22" s="37" t="s">
        <v>12</v>
      </c>
      <c r="L22" s="11"/>
      <c r="M22" s="20">
        <f t="shared" si="0"/>
        <v>153</v>
      </c>
      <c r="N22" s="20">
        <f t="shared" si="1"/>
        <v>214</v>
      </c>
      <c r="O22" s="24" t="s">
        <v>12</v>
      </c>
      <c r="P22" s="24" t="s">
        <v>134</v>
      </c>
      <c r="Q22" s="24" t="s">
        <v>12</v>
      </c>
      <c r="R22" s="24" t="s">
        <v>12</v>
      </c>
      <c r="S22" s="24" t="s">
        <v>12</v>
      </c>
      <c r="T22" s="24" t="s">
        <v>12</v>
      </c>
      <c r="U22" s="24" t="s">
        <v>12</v>
      </c>
      <c r="V22" s="24"/>
      <c r="W22" s="41">
        <v>0</v>
      </c>
      <c r="X22" s="41">
        <v>0</v>
      </c>
      <c r="Y22" s="24" t="s">
        <v>12</v>
      </c>
      <c r="Z22" s="24" t="s">
        <v>12</v>
      </c>
      <c r="AA22" s="51" t="s">
        <v>12</v>
      </c>
      <c r="AB22" s="38" t="s">
        <v>12</v>
      </c>
    </row>
    <row r="23" spans="1:28" x14ac:dyDescent="0.25">
      <c r="A23" s="9">
        <v>15</v>
      </c>
      <c r="B23" s="10"/>
      <c r="C23" s="40"/>
      <c r="D23" s="26"/>
      <c r="E23" s="54"/>
      <c r="F23" s="28"/>
      <c r="G23" s="35" t="s">
        <v>12</v>
      </c>
      <c r="H23" s="41">
        <v>0</v>
      </c>
      <c r="I23" s="41">
        <v>0</v>
      </c>
      <c r="J23" s="36" t="s">
        <v>12</v>
      </c>
      <c r="K23" s="37" t="s">
        <v>12</v>
      </c>
      <c r="L23" s="11"/>
      <c r="M23" s="20">
        <f t="shared" si="0"/>
        <v>153</v>
      </c>
      <c r="N23" s="20">
        <f t="shared" si="1"/>
        <v>214</v>
      </c>
      <c r="O23" s="24" t="s">
        <v>12</v>
      </c>
      <c r="P23" s="24" t="s">
        <v>134</v>
      </c>
      <c r="Q23" s="24" t="s">
        <v>12</v>
      </c>
      <c r="R23" s="24" t="s">
        <v>12</v>
      </c>
      <c r="S23" s="24" t="s">
        <v>12</v>
      </c>
      <c r="T23" s="24" t="s">
        <v>12</v>
      </c>
      <c r="U23" s="24" t="s">
        <v>12</v>
      </c>
      <c r="V23" s="24"/>
      <c r="W23" s="41">
        <v>0</v>
      </c>
      <c r="X23" s="41">
        <v>0</v>
      </c>
      <c r="Y23" s="24" t="s">
        <v>12</v>
      </c>
      <c r="Z23" s="24" t="s">
        <v>12</v>
      </c>
      <c r="AA23" s="51" t="s">
        <v>12</v>
      </c>
      <c r="AB23" s="38" t="s">
        <v>12</v>
      </c>
    </row>
    <row r="24" spans="1:28" x14ac:dyDescent="0.25">
      <c r="A24" s="9">
        <v>16</v>
      </c>
      <c r="B24" s="10"/>
      <c r="C24" s="40"/>
      <c r="D24" s="26"/>
      <c r="E24" s="54"/>
      <c r="F24" s="28"/>
      <c r="G24" s="35" t="s">
        <v>12</v>
      </c>
      <c r="H24" s="41">
        <v>0</v>
      </c>
      <c r="I24" s="41">
        <v>0</v>
      </c>
      <c r="J24" s="36" t="s">
        <v>12</v>
      </c>
      <c r="K24" s="37" t="s">
        <v>12</v>
      </c>
      <c r="L24" s="11"/>
      <c r="M24" s="20">
        <f t="shared" si="0"/>
        <v>153</v>
      </c>
      <c r="N24" s="20">
        <f t="shared" si="1"/>
        <v>214</v>
      </c>
      <c r="O24" s="24" t="s">
        <v>12</v>
      </c>
      <c r="P24" s="24" t="s">
        <v>134</v>
      </c>
      <c r="Q24" s="24" t="s">
        <v>12</v>
      </c>
      <c r="R24" s="24" t="s">
        <v>12</v>
      </c>
      <c r="S24" s="24" t="s">
        <v>12</v>
      </c>
      <c r="T24" s="24" t="s">
        <v>12</v>
      </c>
      <c r="U24" s="24" t="s">
        <v>12</v>
      </c>
      <c r="V24" s="24"/>
      <c r="W24" s="41">
        <v>0</v>
      </c>
      <c r="X24" s="41">
        <v>0</v>
      </c>
      <c r="Y24" s="24" t="s">
        <v>12</v>
      </c>
      <c r="Z24" s="24" t="s">
        <v>12</v>
      </c>
      <c r="AA24" s="51" t="s">
        <v>12</v>
      </c>
      <c r="AB24" s="38" t="s">
        <v>12</v>
      </c>
    </row>
    <row r="25" spans="1:28" x14ac:dyDescent="0.25">
      <c r="A25" s="9">
        <v>17</v>
      </c>
      <c r="B25" s="10"/>
      <c r="C25" s="40"/>
      <c r="D25" s="26"/>
      <c r="E25" s="54"/>
      <c r="F25" s="28"/>
      <c r="G25" s="35" t="s">
        <v>12</v>
      </c>
      <c r="H25" s="41">
        <v>0</v>
      </c>
      <c r="I25" s="41">
        <v>0</v>
      </c>
      <c r="J25" s="36" t="s">
        <v>12</v>
      </c>
      <c r="K25" s="37" t="s">
        <v>12</v>
      </c>
      <c r="L25" s="11"/>
      <c r="M25" s="20">
        <f t="shared" si="0"/>
        <v>153</v>
      </c>
      <c r="N25" s="20">
        <f t="shared" si="1"/>
        <v>214</v>
      </c>
      <c r="O25" s="24" t="s">
        <v>12</v>
      </c>
      <c r="P25" s="24" t="s">
        <v>134</v>
      </c>
      <c r="Q25" s="24" t="s">
        <v>12</v>
      </c>
      <c r="R25" s="24" t="s">
        <v>12</v>
      </c>
      <c r="S25" s="24" t="s">
        <v>12</v>
      </c>
      <c r="T25" s="24" t="s">
        <v>12</v>
      </c>
      <c r="U25" s="24" t="s">
        <v>12</v>
      </c>
      <c r="V25" s="24"/>
      <c r="W25" s="41">
        <v>0</v>
      </c>
      <c r="X25" s="41">
        <v>0</v>
      </c>
      <c r="Y25" s="24" t="s">
        <v>12</v>
      </c>
      <c r="Z25" s="24" t="s">
        <v>12</v>
      </c>
      <c r="AA25" s="51" t="s">
        <v>12</v>
      </c>
      <c r="AB25" s="38" t="s">
        <v>12</v>
      </c>
    </row>
    <row r="26" spans="1:28" x14ac:dyDescent="0.25">
      <c r="A26" s="9">
        <v>18</v>
      </c>
      <c r="B26" s="10"/>
      <c r="C26" s="40"/>
      <c r="D26" s="26"/>
      <c r="E26" s="54"/>
      <c r="F26" s="28"/>
      <c r="G26" s="35" t="s">
        <v>12</v>
      </c>
      <c r="H26" s="41">
        <v>0</v>
      </c>
      <c r="I26" s="41">
        <v>0</v>
      </c>
      <c r="J26" s="36" t="s">
        <v>12</v>
      </c>
      <c r="K26" s="37" t="s">
        <v>12</v>
      </c>
      <c r="L26" s="11"/>
      <c r="M26" s="20">
        <f t="shared" si="0"/>
        <v>153</v>
      </c>
      <c r="N26" s="20">
        <f t="shared" si="1"/>
        <v>214</v>
      </c>
      <c r="O26" s="24" t="s">
        <v>12</v>
      </c>
      <c r="P26" s="24" t="s">
        <v>134</v>
      </c>
      <c r="Q26" s="24" t="s">
        <v>12</v>
      </c>
      <c r="R26" s="24" t="s">
        <v>12</v>
      </c>
      <c r="S26" s="24" t="s">
        <v>12</v>
      </c>
      <c r="T26" s="24" t="s">
        <v>12</v>
      </c>
      <c r="U26" s="24" t="s">
        <v>12</v>
      </c>
      <c r="V26" s="24"/>
      <c r="W26" s="41">
        <v>0</v>
      </c>
      <c r="X26" s="41">
        <v>0</v>
      </c>
      <c r="Y26" s="24" t="s">
        <v>12</v>
      </c>
      <c r="Z26" s="24" t="s">
        <v>12</v>
      </c>
      <c r="AA26" s="51" t="s">
        <v>12</v>
      </c>
      <c r="AB26" s="38" t="s">
        <v>12</v>
      </c>
    </row>
    <row r="27" spans="1:28" x14ac:dyDescent="0.25">
      <c r="A27" s="9">
        <v>19</v>
      </c>
      <c r="B27" s="10"/>
      <c r="C27" s="40"/>
      <c r="D27" s="26"/>
      <c r="E27" s="54"/>
      <c r="F27" s="28"/>
      <c r="G27" s="35" t="s">
        <v>12</v>
      </c>
      <c r="H27" s="41">
        <v>0</v>
      </c>
      <c r="I27" s="41">
        <v>0</v>
      </c>
      <c r="J27" s="36" t="s">
        <v>12</v>
      </c>
      <c r="K27" s="37" t="s">
        <v>12</v>
      </c>
      <c r="L27" s="11"/>
      <c r="M27" s="20">
        <f t="shared" si="0"/>
        <v>153</v>
      </c>
      <c r="N27" s="20">
        <f t="shared" si="1"/>
        <v>214</v>
      </c>
      <c r="O27" s="24" t="s">
        <v>12</v>
      </c>
      <c r="P27" s="24" t="s">
        <v>134</v>
      </c>
      <c r="Q27" s="24" t="s">
        <v>12</v>
      </c>
      <c r="R27" s="24" t="s">
        <v>12</v>
      </c>
      <c r="S27" s="24" t="s">
        <v>12</v>
      </c>
      <c r="T27" s="24" t="s">
        <v>12</v>
      </c>
      <c r="U27" s="24" t="s">
        <v>12</v>
      </c>
      <c r="V27" s="24"/>
      <c r="W27" s="41">
        <v>0</v>
      </c>
      <c r="X27" s="41">
        <v>0</v>
      </c>
      <c r="Y27" s="24" t="s">
        <v>12</v>
      </c>
      <c r="Z27" s="24" t="s">
        <v>12</v>
      </c>
      <c r="AA27" s="51" t="s">
        <v>12</v>
      </c>
      <c r="AB27" s="38" t="s">
        <v>12</v>
      </c>
    </row>
    <row r="28" spans="1:28" x14ac:dyDescent="0.25">
      <c r="A28" s="9">
        <v>20</v>
      </c>
      <c r="B28" s="10"/>
      <c r="C28" s="40"/>
      <c r="D28" s="26"/>
      <c r="E28" s="54"/>
      <c r="F28" s="28"/>
      <c r="G28" s="35" t="s">
        <v>12</v>
      </c>
      <c r="H28" s="41">
        <v>0</v>
      </c>
      <c r="I28" s="41">
        <v>0</v>
      </c>
      <c r="J28" s="36" t="s">
        <v>12</v>
      </c>
      <c r="K28" s="37" t="s">
        <v>12</v>
      </c>
      <c r="L28" s="11"/>
      <c r="M28" s="20">
        <f t="shared" si="0"/>
        <v>153</v>
      </c>
      <c r="N28" s="20">
        <f t="shared" si="1"/>
        <v>214</v>
      </c>
      <c r="O28" s="24" t="s">
        <v>12</v>
      </c>
      <c r="P28" s="24" t="s">
        <v>134</v>
      </c>
      <c r="Q28" s="24" t="s">
        <v>12</v>
      </c>
      <c r="R28" s="24" t="s">
        <v>12</v>
      </c>
      <c r="S28" s="24" t="s">
        <v>12</v>
      </c>
      <c r="T28" s="24" t="s">
        <v>12</v>
      </c>
      <c r="U28" s="24" t="s">
        <v>12</v>
      </c>
      <c r="V28" s="24"/>
      <c r="W28" s="41">
        <v>0</v>
      </c>
      <c r="X28" s="41">
        <v>0</v>
      </c>
      <c r="Y28" s="24" t="s">
        <v>12</v>
      </c>
      <c r="Z28" s="24" t="s">
        <v>12</v>
      </c>
      <c r="AA28" s="51" t="s">
        <v>12</v>
      </c>
      <c r="AB28" s="38" t="s">
        <v>12</v>
      </c>
    </row>
    <row r="29" spans="1:28" x14ac:dyDescent="0.25">
      <c r="A29" s="9">
        <v>21</v>
      </c>
      <c r="B29" s="10"/>
      <c r="C29" s="40"/>
      <c r="D29" s="26"/>
      <c r="E29" s="54"/>
      <c r="F29" s="28"/>
      <c r="G29" s="35" t="s">
        <v>12</v>
      </c>
      <c r="H29" s="41">
        <v>0</v>
      </c>
      <c r="I29" s="41">
        <v>0</v>
      </c>
      <c r="J29" s="36" t="s">
        <v>12</v>
      </c>
      <c r="K29" s="37" t="s">
        <v>12</v>
      </c>
      <c r="L29" s="11"/>
      <c r="M29" s="20">
        <f t="shared" si="0"/>
        <v>153</v>
      </c>
      <c r="N29" s="20">
        <f t="shared" si="1"/>
        <v>214</v>
      </c>
      <c r="O29" s="24" t="s">
        <v>12</v>
      </c>
      <c r="P29" s="24" t="s">
        <v>134</v>
      </c>
      <c r="Q29" s="24" t="s">
        <v>12</v>
      </c>
      <c r="R29" s="24" t="s">
        <v>12</v>
      </c>
      <c r="S29" s="24" t="s">
        <v>12</v>
      </c>
      <c r="T29" s="24" t="s">
        <v>12</v>
      </c>
      <c r="U29" s="24" t="s">
        <v>12</v>
      </c>
      <c r="V29" s="24"/>
      <c r="W29" s="41">
        <v>0</v>
      </c>
      <c r="X29" s="41">
        <v>0</v>
      </c>
      <c r="Y29" s="24" t="s">
        <v>12</v>
      </c>
      <c r="Z29" s="24" t="s">
        <v>12</v>
      </c>
      <c r="AA29" s="51" t="s">
        <v>12</v>
      </c>
      <c r="AB29" s="38" t="s">
        <v>12</v>
      </c>
    </row>
    <row r="30" spans="1:28" x14ac:dyDescent="0.25">
      <c r="A30" s="9">
        <v>22</v>
      </c>
      <c r="B30" s="10"/>
      <c r="C30" s="40"/>
      <c r="D30" s="26"/>
      <c r="E30" s="54"/>
      <c r="F30" s="28"/>
      <c r="G30" s="35" t="s">
        <v>12</v>
      </c>
      <c r="H30" s="41">
        <v>0</v>
      </c>
      <c r="I30" s="41">
        <v>0</v>
      </c>
      <c r="J30" s="36" t="s">
        <v>12</v>
      </c>
      <c r="K30" s="37" t="s">
        <v>12</v>
      </c>
      <c r="L30" s="11"/>
      <c r="M30" s="20">
        <f t="shared" si="0"/>
        <v>153</v>
      </c>
      <c r="N30" s="20">
        <f t="shared" si="1"/>
        <v>214</v>
      </c>
      <c r="O30" s="24" t="s">
        <v>12</v>
      </c>
      <c r="P30" s="24" t="s">
        <v>134</v>
      </c>
      <c r="Q30" s="24" t="s">
        <v>12</v>
      </c>
      <c r="R30" s="24" t="s">
        <v>12</v>
      </c>
      <c r="S30" s="24" t="s">
        <v>12</v>
      </c>
      <c r="T30" s="24" t="s">
        <v>12</v>
      </c>
      <c r="U30" s="24" t="s">
        <v>12</v>
      </c>
      <c r="V30" s="24"/>
      <c r="W30" s="41">
        <v>0</v>
      </c>
      <c r="X30" s="41">
        <v>0</v>
      </c>
      <c r="Y30" s="24" t="s">
        <v>12</v>
      </c>
      <c r="Z30" s="24" t="s">
        <v>12</v>
      </c>
      <c r="AA30" s="51" t="s">
        <v>12</v>
      </c>
      <c r="AB30" s="38" t="s">
        <v>12</v>
      </c>
    </row>
    <row r="31" spans="1:28" x14ac:dyDescent="0.25">
      <c r="A31" s="9">
        <v>23</v>
      </c>
      <c r="B31" s="10"/>
      <c r="C31" s="40"/>
      <c r="D31" s="26"/>
      <c r="E31" s="54"/>
      <c r="F31" s="28"/>
      <c r="G31" s="35" t="s">
        <v>12</v>
      </c>
      <c r="H31" s="41">
        <v>0</v>
      </c>
      <c r="I31" s="41">
        <v>0</v>
      </c>
      <c r="J31" s="36" t="s">
        <v>12</v>
      </c>
      <c r="K31" s="37" t="s">
        <v>12</v>
      </c>
      <c r="L31" s="11"/>
      <c r="M31" s="20">
        <f t="shared" si="0"/>
        <v>153</v>
      </c>
      <c r="N31" s="20">
        <f t="shared" si="1"/>
        <v>214</v>
      </c>
      <c r="O31" s="24" t="s">
        <v>12</v>
      </c>
      <c r="P31" s="24" t="s">
        <v>134</v>
      </c>
      <c r="Q31" s="24" t="s">
        <v>12</v>
      </c>
      <c r="R31" s="24" t="s">
        <v>12</v>
      </c>
      <c r="S31" s="24" t="s">
        <v>12</v>
      </c>
      <c r="T31" s="24" t="s">
        <v>12</v>
      </c>
      <c r="U31" s="24" t="s">
        <v>12</v>
      </c>
      <c r="V31" s="24"/>
      <c r="W31" s="41">
        <v>0</v>
      </c>
      <c r="X31" s="41">
        <v>0</v>
      </c>
      <c r="Y31" s="24" t="s">
        <v>12</v>
      </c>
      <c r="Z31" s="24" t="s">
        <v>12</v>
      </c>
      <c r="AA31" s="51" t="s">
        <v>12</v>
      </c>
      <c r="AB31" s="38" t="s">
        <v>12</v>
      </c>
    </row>
    <row r="32" spans="1:28" x14ac:dyDescent="0.25">
      <c r="A32" s="9">
        <v>24</v>
      </c>
      <c r="B32" s="10"/>
      <c r="C32" s="40"/>
      <c r="D32" s="26"/>
      <c r="E32" s="54"/>
      <c r="F32" s="28"/>
      <c r="G32" s="35" t="s">
        <v>12</v>
      </c>
      <c r="H32" s="41">
        <v>0</v>
      </c>
      <c r="I32" s="41">
        <v>0</v>
      </c>
      <c r="J32" s="36" t="s">
        <v>12</v>
      </c>
      <c r="K32" s="37" t="s">
        <v>12</v>
      </c>
      <c r="L32" s="11"/>
      <c r="M32" s="20">
        <f t="shared" si="0"/>
        <v>153</v>
      </c>
      <c r="N32" s="20">
        <f t="shared" si="1"/>
        <v>214</v>
      </c>
      <c r="O32" s="24" t="s">
        <v>12</v>
      </c>
      <c r="P32" s="24" t="s">
        <v>134</v>
      </c>
      <c r="Q32" s="24" t="s">
        <v>12</v>
      </c>
      <c r="R32" s="24" t="s">
        <v>12</v>
      </c>
      <c r="S32" s="24" t="s">
        <v>12</v>
      </c>
      <c r="T32" s="24" t="s">
        <v>12</v>
      </c>
      <c r="U32" s="24" t="s">
        <v>12</v>
      </c>
      <c r="V32" s="24"/>
      <c r="W32" s="41">
        <v>0</v>
      </c>
      <c r="X32" s="41">
        <v>0</v>
      </c>
      <c r="Y32" s="24" t="s">
        <v>12</v>
      </c>
      <c r="Z32" s="24" t="s">
        <v>12</v>
      </c>
      <c r="AA32" s="51" t="s">
        <v>12</v>
      </c>
      <c r="AB32" s="38" t="s">
        <v>12</v>
      </c>
    </row>
    <row r="33" spans="1:59" x14ac:dyDescent="0.25">
      <c r="A33" s="9">
        <v>25</v>
      </c>
      <c r="B33" s="10"/>
      <c r="C33" s="40"/>
      <c r="D33" s="26"/>
      <c r="E33" s="54"/>
      <c r="F33" s="28"/>
      <c r="G33" s="35" t="s">
        <v>12</v>
      </c>
      <c r="H33" s="41">
        <v>0</v>
      </c>
      <c r="I33" s="41">
        <v>0</v>
      </c>
      <c r="J33" s="36" t="s">
        <v>12</v>
      </c>
      <c r="K33" s="37" t="s">
        <v>12</v>
      </c>
      <c r="L33" s="11"/>
      <c r="M33" s="20">
        <f t="shared" si="0"/>
        <v>153</v>
      </c>
      <c r="N33" s="20">
        <f t="shared" si="1"/>
        <v>214</v>
      </c>
      <c r="O33" s="24" t="s">
        <v>12</v>
      </c>
      <c r="P33" s="24" t="s">
        <v>134</v>
      </c>
      <c r="Q33" s="24" t="s">
        <v>12</v>
      </c>
      <c r="R33" s="24" t="s">
        <v>12</v>
      </c>
      <c r="S33" s="24" t="s">
        <v>12</v>
      </c>
      <c r="T33" s="24" t="s">
        <v>12</v>
      </c>
      <c r="U33" s="24" t="s">
        <v>12</v>
      </c>
      <c r="V33" s="24"/>
      <c r="W33" s="41">
        <v>0</v>
      </c>
      <c r="X33" s="41">
        <v>0</v>
      </c>
      <c r="Y33" s="24" t="s">
        <v>12</v>
      </c>
      <c r="Z33" s="24" t="s">
        <v>12</v>
      </c>
      <c r="AA33" s="51" t="s">
        <v>12</v>
      </c>
      <c r="AB33" s="38" t="s">
        <v>12</v>
      </c>
    </row>
    <row r="34" spans="1:59" x14ac:dyDescent="0.25">
      <c r="A34" s="9">
        <v>26</v>
      </c>
      <c r="B34" s="10"/>
      <c r="C34" s="40"/>
      <c r="D34" s="26"/>
      <c r="E34" s="54"/>
      <c r="F34" s="28"/>
      <c r="G34" s="35" t="s">
        <v>12</v>
      </c>
      <c r="H34" s="41">
        <v>0</v>
      </c>
      <c r="I34" s="41">
        <v>0</v>
      </c>
      <c r="J34" s="36" t="s">
        <v>12</v>
      </c>
      <c r="K34" s="37" t="s">
        <v>12</v>
      </c>
      <c r="L34" s="11"/>
      <c r="M34" s="20">
        <f t="shared" si="0"/>
        <v>153</v>
      </c>
      <c r="N34" s="20">
        <f t="shared" si="1"/>
        <v>214</v>
      </c>
      <c r="O34" s="24" t="s">
        <v>12</v>
      </c>
      <c r="P34" s="24" t="s">
        <v>134</v>
      </c>
      <c r="Q34" s="24" t="s">
        <v>12</v>
      </c>
      <c r="R34" s="24" t="s">
        <v>12</v>
      </c>
      <c r="S34" s="24" t="s">
        <v>12</v>
      </c>
      <c r="T34" s="24" t="s">
        <v>12</v>
      </c>
      <c r="U34" s="24" t="s">
        <v>12</v>
      </c>
      <c r="V34" s="24"/>
      <c r="W34" s="41">
        <v>0</v>
      </c>
      <c r="X34" s="41">
        <v>0</v>
      </c>
      <c r="Y34" s="24" t="s">
        <v>12</v>
      </c>
      <c r="Z34" s="24" t="s">
        <v>12</v>
      </c>
      <c r="AA34" s="51" t="s">
        <v>12</v>
      </c>
      <c r="AB34" s="38" t="s">
        <v>12</v>
      </c>
    </row>
    <row r="35" spans="1:59" x14ac:dyDescent="0.25">
      <c r="A35" s="9">
        <v>27</v>
      </c>
      <c r="B35" s="10"/>
      <c r="C35" s="40"/>
      <c r="D35" s="26"/>
      <c r="E35" s="54"/>
      <c r="F35" s="28"/>
      <c r="G35" s="35" t="s">
        <v>12</v>
      </c>
      <c r="H35" s="41">
        <v>0</v>
      </c>
      <c r="I35" s="41">
        <v>0</v>
      </c>
      <c r="J35" s="36" t="s">
        <v>12</v>
      </c>
      <c r="K35" s="37" t="s">
        <v>12</v>
      </c>
      <c r="L35" s="11"/>
      <c r="M35" s="20">
        <f t="shared" si="0"/>
        <v>153</v>
      </c>
      <c r="N35" s="20">
        <f t="shared" si="1"/>
        <v>214</v>
      </c>
      <c r="O35" s="24" t="s">
        <v>12</v>
      </c>
      <c r="P35" s="24" t="s">
        <v>134</v>
      </c>
      <c r="Q35" s="24" t="s">
        <v>12</v>
      </c>
      <c r="R35" s="24" t="s">
        <v>12</v>
      </c>
      <c r="S35" s="24" t="s">
        <v>12</v>
      </c>
      <c r="T35" s="24" t="s">
        <v>12</v>
      </c>
      <c r="U35" s="24" t="s">
        <v>12</v>
      </c>
      <c r="V35" s="24"/>
      <c r="W35" s="41">
        <v>0</v>
      </c>
      <c r="X35" s="41">
        <v>0</v>
      </c>
      <c r="Y35" s="24" t="s">
        <v>12</v>
      </c>
      <c r="Z35" s="24" t="s">
        <v>12</v>
      </c>
      <c r="AA35" s="51" t="s">
        <v>12</v>
      </c>
      <c r="AB35" s="38" t="s">
        <v>12</v>
      </c>
    </row>
    <row r="36" spans="1:59" x14ac:dyDescent="0.25">
      <c r="A36" s="9">
        <v>28</v>
      </c>
      <c r="B36" s="10"/>
      <c r="C36" s="40"/>
      <c r="D36" s="26"/>
      <c r="E36" s="54"/>
      <c r="F36" s="28"/>
      <c r="G36" s="35" t="s">
        <v>12</v>
      </c>
      <c r="H36" s="41">
        <v>0</v>
      </c>
      <c r="I36" s="41">
        <v>0</v>
      </c>
      <c r="J36" s="36" t="s">
        <v>12</v>
      </c>
      <c r="K36" s="37" t="s">
        <v>12</v>
      </c>
      <c r="L36" s="11"/>
      <c r="M36" s="20">
        <f t="shared" si="0"/>
        <v>153</v>
      </c>
      <c r="N36" s="20">
        <f t="shared" si="1"/>
        <v>214</v>
      </c>
      <c r="O36" s="24" t="s">
        <v>12</v>
      </c>
      <c r="P36" s="24" t="s">
        <v>134</v>
      </c>
      <c r="Q36" s="24" t="s">
        <v>12</v>
      </c>
      <c r="R36" s="24" t="s">
        <v>12</v>
      </c>
      <c r="S36" s="24" t="s">
        <v>12</v>
      </c>
      <c r="T36" s="24" t="s">
        <v>12</v>
      </c>
      <c r="U36" s="24" t="s">
        <v>12</v>
      </c>
      <c r="V36" s="24"/>
      <c r="W36" s="41">
        <v>0</v>
      </c>
      <c r="X36" s="41">
        <v>0</v>
      </c>
      <c r="Y36" s="24" t="s">
        <v>12</v>
      </c>
      <c r="Z36" s="24" t="s">
        <v>12</v>
      </c>
      <c r="AA36" s="51" t="s">
        <v>12</v>
      </c>
      <c r="AB36" s="38" t="s">
        <v>12</v>
      </c>
    </row>
    <row r="37" spans="1:59" x14ac:dyDescent="0.25">
      <c r="A37" s="9">
        <v>29</v>
      </c>
      <c r="B37" s="10"/>
      <c r="C37" s="40"/>
      <c r="D37" s="26"/>
      <c r="E37" s="54"/>
      <c r="F37" s="28"/>
      <c r="G37" s="35" t="s">
        <v>12</v>
      </c>
      <c r="H37" s="41">
        <v>0</v>
      </c>
      <c r="I37" s="41">
        <v>0</v>
      </c>
      <c r="J37" s="36" t="s">
        <v>12</v>
      </c>
      <c r="K37" s="37" t="s">
        <v>12</v>
      </c>
      <c r="L37" s="11"/>
      <c r="M37" s="20">
        <f t="shared" si="0"/>
        <v>153</v>
      </c>
      <c r="N37" s="20">
        <f t="shared" si="1"/>
        <v>214</v>
      </c>
      <c r="O37" s="24" t="s">
        <v>12</v>
      </c>
      <c r="P37" s="24" t="s">
        <v>134</v>
      </c>
      <c r="Q37" s="24" t="s">
        <v>12</v>
      </c>
      <c r="R37" s="24" t="s">
        <v>12</v>
      </c>
      <c r="S37" s="24" t="s">
        <v>12</v>
      </c>
      <c r="T37" s="24" t="s">
        <v>12</v>
      </c>
      <c r="U37" s="24" t="s">
        <v>12</v>
      </c>
      <c r="V37" s="24"/>
      <c r="W37" s="41">
        <v>0</v>
      </c>
      <c r="X37" s="41">
        <v>0</v>
      </c>
      <c r="Y37" s="24" t="s">
        <v>12</v>
      </c>
      <c r="Z37" s="24" t="s">
        <v>12</v>
      </c>
      <c r="AA37" s="51" t="s">
        <v>12</v>
      </c>
      <c r="AB37" s="38" t="s">
        <v>12</v>
      </c>
    </row>
    <row r="38" spans="1:59" ht="15.75" thickBot="1" x14ac:dyDescent="0.3">
      <c r="A38" s="9">
        <v>30</v>
      </c>
      <c r="B38" s="10"/>
      <c r="C38" s="40"/>
      <c r="D38" s="26"/>
      <c r="E38" s="54"/>
      <c r="F38" s="30"/>
      <c r="G38" s="35" t="s">
        <v>12</v>
      </c>
      <c r="H38" s="42">
        <v>0</v>
      </c>
      <c r="I38" s="42">
        <v>0</v>
      </c>
      <c r="J38" s="36" t="s">
        <v>12</v>
      </c>
      <c r="K38" s="37" t="s">
        <v>12</v>
      </c>
      <c r="L38" s="12"/>
      <c r="M38" s="21">
        <f t="shared" si="0"/>
        <v>153</v>
      </c>
      <c r="N38" s="21">
        <f t="shared" si="1"/>
        <v>214</v>
      </c>
      <c r="O38" s="25" t="s">
        <v>12</v>
      </c>
      <c r="P38" s="25" t="s">
        <v>134</v>
      </c>
      <c r="Q38" s="25" t="s">
        <v>12</v>
      </c>
      <c r="R38" s="25" t="s">
        <v>12</v>
      </c>
      <c r="S38" s="59" t="s">
        <v>12</v>
      </c>
      <c r="T38" s="59" t="s">
        <v>12</v>
      </c>
      <c r="U38" s="59" t="s">
        <v>12</v>
      </c>
      <c r="V38" s="25"/>
      <c r="W38" s="43">
        <v>0</v>
      </c>
      <c r="X38" s="43">
        <v>0</v>
      </c>
      <c r="Y38" s="25" t="s">
        <v>12</v>
      </c>
      <c r="Z38" s="25" t="s">
        <v>12</v>
      </c>
      <c r="AA38" s="51" t="s">
        <v>12</v>
      </c>
      <c r="AB38" s="39" t="s">
        <v>12</v>
      </c>
    </row>
    <row r="39" spans="1:59" s="2" customFormat="1" x14ac:dyDescent="0.25">
      <c r="A39" s="5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</row>
    <row r="40" spans="1:59" ht="15.75" x14ac:dyDescent="0.25">
      <c r="A40" s="53" t="s">
        <v>108</v>
      </c>
    </row>
    <row r="42" spans="1:59" x14ac:dyDescent="0.25">
      <c r="A42" s="52" t="s">
        <v>20</v>
      </c>
      <c r="E42" t="s">
        <v>129</v>
      </c>
    </row>
    <row r="43" spans="1:59" x14ac:dyDescent="0.25">
      <c r="A43" s="52"/>
      <c r="E43" t="s">
        <v>130</v>
      </c>
    </row>
    <row r="44" spans="1:59" x14ac:dyDescent="0.25">
      <c r="A44" s="52"/>
    </row>
    <row r="45" spans="1:59" x14ac:dyDescent="0.25">
      <c r="A45" s="52" t="s">
        <v>109</v>
      </c>
      <c r="E45" t="s">
        <v>116</v>
      </c>
    </row>
    <row r="46" spans="1:59" x14ac:dyDescent="0.25">
      <c r="E46" t="s">
        <v>110</v>
      </c>
    </row>
    <row r="47" spans="1:59" x14ac:dyDescent="0.25">
      <c r="E47" t="s">
        <v>111</v>
      </c>
    </row>
    <row r="48" spans="1:59" x14ac:dyDescent="0.25">
      <c r="E48" t="s">
        <v>112</v>
      </c>
    </row>
    <row r="49" spans="1:5" x14ac:dyDescent="0.25">
      <c r="E49" t="s">
        <v>113</v>
      </c>
    </row>
    <row r="50" spans="1:5" x14ac:dyDescent="0.25">
      <c r="E50" t="s">
        <v>114</v>
      </c>
    </row>
    <row r="51" spans="1:5" x14ac:dyDescent="0.25">
      <c r="E51" t="s">
        <v>115</v>
      </c>
    </row>
    <row r="53" spans="1:5" x14ac:dyDescent="0.25">
      <c r="A53" s="52" t="s">
        <v>122</v>
      </c>
      <c r="E53" t="s">
        <v>121</v>
      </c>
    </row>
    <row r="54" spans="1:5" x14ac:dyDescent="0.25">
      <c r="E54" t="s">
        <v>117</v>
      </c>
    </row>
    <row r="55" spans="1:5" x14ac:dyDescent="0.25">
      <c r="E55" t="s">
        <v>118</v>
      </c>
    </row>
    <row r="56" spans="1:5" x14ac:dyDescent="0.25">
      <c r="E56" t="s">
        <v>119</v>
      </c>
    </row>
    <row r="57" spans="1:5" x14ac:dyDescent="0.25">
      <c r="E57" t="s">
        <v>120</v>
      </c>
    </row>
    <row r="59" spans="1:5" x14ac:dyDescent="0.25">
      <c r="A59" s="52" t="s">
        <v>67</v>
      </c>
      <c r="E59" t="s">
        <v>123</v>
      </c>
    </row>
    <row r="60" spans="1:5" x14ac:dyDescent="0.25">
      <c r="E60" t="s">
        <v>39</v>
      </c>
    </row>
    <row r="61" spans="1:5" x14ac:dyDescent="0.25">
      <c r="E61" t="s">
        <v>40</v>
      </c>
    </row>
    <row r="62" spans="1:5" x14ac:dyDescent="0.25">
      <c r="E62" t="s">
        <v>41</v>
      </c>
    </row>
    <row r="63" spans="1:5" x14ac:dyDescent="0.25">
      <c r="E63" t="s">
        <v>42</v>
      </c>
    </row>
    <row r="65" spans="1:8" x14ac:dyDescent="0.25">
      <c r="A65" s="4" t="s">
        <v>138</v>
      </c>
      <c r="E65" s="60" t="s">
        <v>134</v>
      </c>
      <c r="F65" s="5"/>
      <c r="G65" s="5"/>
      <c r="H65" s="5"/>
    </row>
    <row r="66" spans="1:8" x14ac:dyDescent="0.25">
      <c r="E66" s="65" t="s">
        <v>135</v>
      </c>
      <c r="F66" s="65"/>
      <c r="G66" s="65"/>
      <c r="H66" s="65"/>
    </row>
    <row r="67" spans="1:8" x14ac:dyDescent="0.25">
      <c r="E67" s="65" t="s">
        <v>147</v>
      </c>
      <c r="F67" s="65"/>
      <c r="G67" s="65"/>
      <c r="H67" s="65"/>
    </row>
    <row r="68" spans="1:8" x14ac:dyDescent="0.25">
      <c r="E68" s="65" t="s">
        <v>148</v>
      </c>
      <c r="F68" s="65"/>
      <c r="G68" s="65"/>
      <c r="H68" s="5"/>
    </row>
    <row r="69" spans="1:8" x14ac:dyDescent="0.25">
      <c r="E69" s="61" t="s">
        <v>149</v>
      </c>
      <c r="F69" s="61"/>
      <c r="G69" s="61"/>
      <c r="H69" s="5"/>
    </row>
    <row r="70" spans="1:8" x14ac:dyDescent="0.25">
      <c r="E70" s="66" t="s">
        <v>59</v>
      </c>
      <c r="F70" s="66"/>
      <c r="G70" s="5"/>
      <c r="H70" s="5"/>
    </row>
    <row r="73" spans="1:8" x14ac:dyDescent="0.25">
      <c r="A73" s="52" t="s">
        <v>124</v>
      </c>
      <c r="E73" t="s">
        <v>125</v>
      </c>
    </row>
    <row r="74" spans="1:8" x14ac:dyDescent="0.25">
      <c r="A74" s="52"/>
      <c r="E74" t="s">
        <v>126</v>
      </c>
    </row>
    <row r="75" spans="1:8" x14ac:dyDescent="0.25">
      <c r="A75" s="52"/>
    </row>
    <row r="76" spans="1:8" x14ac:dyDescent="0.25">
      <c r="E76" s="63" t="s">
        <v>62</v>
      </c>
      <c r="F76" s="63"/>
      <c r="G76" s="63" t="s">
        <v>61</v>
      </c>
      <c r="H76" s="63"/>
    </row>
    <row r="77" spans="1:8" x14ac:dyDescent="0.25">
      <c r="E77" s="62" t="s">
        <v>51</v>
      </c>
      <c r="F77" s="62"/>
      <c r="G77" s="62" t="s">
        <v>54</v>
      </c>
      <c r="H77" s="62"/>
    </row>
    <row r="78" spans="1:8" x14ac:dyDescent="0.25">
      <c r="E78" s="62" t="s">
        <v>52</v>
      </c>
      <c r="F78" s="62"/>
      <c r="G78" s="57" t="s">
        <v>55</v>
      </c>
      <c r="H78" s="57"/>
    </row>
    <row r="79" spans="1:8" x14ac:dyDescent="0.25">
      <c r="E79" s="62" t="s">
        <v>53</v>
      </c>
      <c r="F79" s="62"/>
      <c r="G79" s="62" t="s">
        <v>145</v>
      </c>
      <c r="H79" s="62"/>
    </row>
    <row r="80" spans="1:8" ht="44.25" customHeight="1" x14ac:dyDescent="0.25">
      <c r="E80" s="62"/>
      <c r="F80" s="62"/>
      <c r="G80" s="64" t="s">
        <v>150</v>
      </c>
      <c r="H80" s="64"/>
    </row>
    <row r="83" spans="1:5" x14ac:dyDescent="0.25">
      <c r="A83" s="52" t="s">
        <v>128</v>
      </c>
      <c r="E83" t="s">
        <v>127</v>
      </c>
    </row>
  </sheetData>
  <sheetProtection selectLockedCells="1"/>
  <mergeCells count="43">
    <mergeCell ref="G2:W2"/>
    <mergeCell ref="A1:I1"/>
    <mergeCell ref="J3:M3"/>
    <mergeCell ref="J4:M4"/>
    <mergeCell ref="L7:L8"/>
    <mergeCell ref="L6:AB6"/>
    <mergeCell ref="W7:X7"/>
    <mergeCell ref="AB7:AB8"/>
    <mergeCell ref="F7:F8"/>
    <mergeCell ref="O7:O8"/>
    <mergeCell ref="S7:T7"/>
    <mergeCell ref="A7:A8"/>
    <mergeCell ref="B7:B8"/>
    <mergeCell ref="AA7:AA8"/>
    <mergeCell ref="A2:C2"/>
    <mergeCell ref="D2:F2"/>
    <mergeCell ref="F6:K6"/>
    <mergeCell ref="A3:C3"/>
    <mergeCell ref="D3:F3"/>
    <mergeCell ref="Y7:Z7"/>
    <mergeCell ref="Q7:R7"/>
    <mergeCell ref="U7:V7"/>
    <mergeCell ref="C7:C8"/>
    <mergeCell ref="D7:D8"/>
    <mergeCell ref="E7:E8"/>
    <mergeCell ref="G7:G8"/>
    <mergeCell ref="H7:I7"/>
    <mergeCell ref="P7:P8"/>
    <mergeCell ref="M7:N7"/>
    <mergeCell ref="J7:K7"/>
    <mergeCell ref="G77:H77"/>
    <mergeCell ref="G76:H76"/>
    <mergeCell ref="G79:H79"/>
    <mergeCell ref="G80:H80"/>
    <mergeCell ref="E66:H66"/>
    <mergeCell ref="E67:H67"/>
    <mergeCell ref="E68:G68"/>
    <mergeCell ref="E70:F70"/>
    <mergeCell ref="E80:F80"/>
    <mergeCell ref="E77:F77"/>
    <mergeCell ref="E78:F78"/>
    <mergeCell ref="E79:F79"/>
    <mergeCell ref="E76:F76"/>
  </mergeCells>
  <dataValidations count="1">
    <dataValidation type="whole" allowBlank="1" showInputMessage="1" showErrorMessage="1" sqref="E9:E38" xr:uid="{00000000-0002-0000-0000-000000000000}">
      <formula1>1000</formula1>
      <formula2>99999</formula2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1000000}">
          <x14:formula1>
            <xm:f>DropDown!$B$2:$B$4</xm:f>
          </x14:formula1>
          <xm:sqref>D9:D38</xm:sqref>
        </x14:dataValidation>
        <x14:dataValidation type="list" allowBlank="1" showInputMessage="1" showErrorMessage="1" xr:uid="{00000000-0002-0000-0000-000002000000}">
          <x14:formula1>
            <xm:f>DropDown!$C$2:$C$4</xm:f>
          </x14:formula1>
          <xm:sqref>O9:O38 AA9:AA38 U9:U38</xm:sqref>
        </x14:dataValidation>
        <x14:dataValidation type="list" allowBlank="1" showInputMessage="1" showErrorMessage="1" xr:uid="{00000000-0002-0000-0000-000003000000}">
          <x14:formula1>
            <xm:f>DropDown!$H$2:$H$5</xm:f>
          </x14:formula1>
          <xm:sqref>Q9:R38</xm:sqref>
        </x14:dataValidation>
        <x14:dataValidation type="list" allowBlank="1" showInputMessage="1" showErrorMessage="1" xr:uid="{00000000-0002-0000-0000-000004000000}">
          <x14:formula1>
            <xm:f>DropDown!$D$2:$D$19</xm:f>
          </x14:formula1>
          <xm:sqref>W9:X38 H9:I38</xm:sqref>
        </x14:dataValidation>
        <x14:dataValidation type="list" allowBlank="1" showInputMessage="1" showErrorMessage="1" xr:uid="{00000000-0002-0000-0000-000005000000}">
          <x14:formula1>
            <xm:f>DropDown!$C$2:$C$3</xm:f>
          </x14:formula1>
          <xm:sqref>AB9:AB38</xm:sqref>
        </x14:dataValidation>
        <x14:dataValidation type="list" allowBlank="1" showInputMessage="1" showErrorMessage="1" xr:uid="{00000000-0002-0000-0000-000006000000}">
          <x14:formula1>
            <xm:f>DropDown!$F$2:$F$7</xm:f>
          </x14:formula1>
          <xm:sqref>J9:K38 Y9:Z38</xm:sqref>
        </x14:dataValidation>
        <x14:dataValidation type="list" allowBlank="1" showInputMessage="1" showErrorMessage="1" xr:uid="{00000000-0002-0000-0000-000007000000}">
          <x14:formula1>
            <xm:f>DropDown!$K$2:$K$6</xm:f>
          </x14:formula1>
          <xm:sqref>P9:P38</xm:sqref>
        </x14:dataValidation>
        <x14:dataValidation type="list" allowBlank="1" showInputMessage="1" showErrorMessage="1" xr:uid="{00000000-0002-0000-0000-000008000000}">
          <x14:formula1>
            <xm:f>DropDown!$L$2:$L$5</xm:f>
          </x14:formula1>
          <xm:sqref>G9:G38</xm:sqref>
        </x14:dataValidation>
        <x14:dataValidation type="list" allowBlank="1" showInputMessage="1" showErrorMessage="1" xr:uid="{00000000-0002-0000-0000-000009000000}">
          <x14:formula1>
            <xm:f>DropDown!$I$2:$I$6</xm:f>
          </x14:formula1>
          <xm:sqref>S9:T38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I9"/>
  <sheetViews>
    <sheetView workbookViewId="0">
      <selection activeCell="M25" sqref="M25"/>
    </sheetView>
  </sheetViews>
  <sheetFormatPr baseColWidth="10" defaultRowHeight="15" x14ac:dyDescent="0.25"/>
  <cols>
    <col min="1" max="1" width="18.42578125" customWidth="1"/>
    <col min="6" max="8" width="7.85546875" customWidth="1"/>
    <col min="10" max="27" width="6" customWidth="1"/>
    <col min="28" max="45" width="5.5703125" customWidth="1"/>
    <col min="46" max="57" width="6.5703125" customWidth="1"/>
  </cols>
  <sheetData>
    <row r="1" spans="1:139" ht="18.75" x14ac:dyDescent="0.3">
      <c r="A1" s="32" t="s">
        <v>88</v>
      </c>
    </row>
    <row r="2" spans="1:139" ht="18.75" x14ac:dyDescent="0.3">
      <c r="A2" s="32"/>
      <c r="F2" s="92" t="s">
        <v>89</v>
      </c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3" t="s">
        <v>102</v>
      </c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</row>
    <row r="3" spans="1:139" ht="15" customHeight="1" x14ac:dyDescent="0.25">
      <c r="A3" s="90" t="s">
        <v>90</v>
      </c>
      <c r="B3" s="33" t="s">
        <v>96</v>
      </c>
      <c r="C3" s="62" t="s">
        <v>19</v>
      </c>
      <c r="D3" s="62"/>
      <c r="E3" s="62"/>
      <c r="F3" s="92" t="s">
        <v>18</v>
      </c>
      <c r="G3" s="92"/>
      <c r="H3" s="92"/>
      <c r="I3" s="92"/>
      <c r="J3" s="94" t="s">
        <v>98</v>
      </c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 t="s">
        <v>99</v>
      </c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5" t="s">
        <v>100</v>
      </c>
      <c r="AU3" s="95"/>
      <c r="AV3" s="95"/>
      <c r="AW3" s="95"/>
      <c r="AX3" s="95"/>
      <c r="AY3" s="95"/>
      <c r="AZ3" s="95" t="s">
        <v>101</v>
      </c>
      <c r="BA3" s="95"/>
      <c r="BB3" s="95"/>
      <c r="BC3" s="95"/>
      <c r="BD3" s="95"/>
      <c r="BE3" s="95"/>
      <c r="BF3" s="93" t="s">
        <v>6</v>
      </c>
      <c r="BG3" s="93"/>
      <c r="BH3" s="93"/>
      <c r="BI3" s="93" t="s">
        <v>138</v>
      </c>
      <c r="BJ3" s="93"/>
      <c r="BK3" s="93"/>
      <c r="BL3" s="93"/>
      <c r="BM3" s="93"/>
      <c r="BN3" s="93" t="s">
        <v>103</v>
      </c>
      <c r="BO3" s="93"/>
      <c r="BP3" s="93"/>
      <c r="BQ3" s="93"/>
      <c r="BR3" s="93" t="s">
        <v>104</v>
      </c>
      <c r="BS3" s="93"/>
      <c r="BT3" s="93"/>
      <c r="BU3" s="93"/>
      <c r="BV3" s="93" t="s">
        <v>105</v>
      </c>
      <c r="BW3" s="93"/>
      <c r="BX3" s="93"/>
      <c r="BY3" s="93"/>
      <c r="BZ3" s="93"/>
      <c r="CA3" s="93" t="s">
        <v>106</v>
      </c>
      <c r="CB3" s="93"/>
      <c r="CC3" s="93"/>
      <c r="CD3" s="93"/>
      <c r="CE3" s="93"/>
      <c r="CF3" s="93" t="s">
        <v>63</v>
      </c>
      <c r="CG3" s="93"/>
      <c r="CH3" s="93"/>
      <c r="CI3" s="96" t="s">
        <v>98</v>
      </c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 t="s">
        <v>99</v>
      </c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7" t="s">
        <v>100</v>
      </c>
      <c r="DT3" s="97"/>
      <c r="DU3" s="97"/>
      <c r="DV3" s="97"/>
      <c r="DW3" s="97"/>
      <c r="DX3" s="97"/>
      <c r="DY3" s="97" t="s">
        <v>101</v>
      </c>
      <c r="DZ3" s="97"/>
      <c r="EA3" s="97"/>
      <c r="EB3" s="97"/>
      <c r="EC3" s="97"/>
      <c r="ED3" s="97"/>
      <c r="EE3" s="93" t="s">
        <v>7</v>
      </c>
      <c r="EF3" s="93"/>
      <c r="EG3" s="93"/>
      <c r="EH3" s="93" t="s">
        <v>107</v>
      </c>
      <c r="EI3" s="93"/>
    </row>
    <row r="4" spans="1:139" ht="15" customHeight="1" x14ac:dyDescent="0.25">
      <c r="A4" s="91"/>
      <c r="B4" s="33" t="s">
        <v>97</v>
      </c>
      <c r="C4" s="33" t="s">
        <v>91</v>
      </c>
      <c r="D4" s="33" t="s">
        <v>92</v>
      </c>
      <c r="E4" s="33" t="s">
        <v>95</v>
      </c>
      <c r="F4" s="44" t="s">
        <v>12</v>
      </c>
      <c r="G4" s="44" t="s">
        <v>142</v>
      </c>
      <c r="H4" s="44" t="s">
        <v>143</v>
      </c>
      <c r="I4" s="44" t="s">
        <v>13</v>
      </c>
      <c r="J4" s="46">
        <v>0</v>
      </c>
      <c r="K4" s="46" t="s">
        <v>70</v>
      </c>
      <c r="L4" s="46" t="s">
        <v>71</v>
      </c>
      <c r="M4" s="46" t="s">
        <v>72</v>
      </c>
      <c r="N4" s="46" t="s">
        <v>73</v>
      </c>
      <c r="O4" s="46" t="s">
        <v>74</v>
      </c>
      <c r="P4" s="46" t="s">
        <v>79</v>
      </c>
      <c r="Q4" s="46" t="s">
        <v>80</v>
      </c>
      <c r="R4" s="46" t="s">
        <v>81</v>
      </c>
      <c r="S4" s="46" t="s">
        <v>75</v>
      </c>
      <c r="T4" s="46" t="s">
        <v>82</v>
      </c>
      <c r="U4" s="46" t="s">
        <v>83</v>
      </c>
      <c r="V4" s="46" t="s">
        <v>84</v>
      </c>
      <c r="W4" s="46" t="s">
        <v>76</v>
      </c>
      <c r="X4" s="46" t="s">
        <v>85</v>
      </c>
      <c r="Y4" s="46" t="s">
        <v>86</v>
      </c>
      <c r="Z4" s="46" t="s">
        <v>87</v>
      </c>
      <c r="AA4" s="46">
        <v>5</v>
      </c>
      <c r="AB4" s="46">
        <v>0</v>
      </c>
      <c r="AC4" s="46" t="s">
        <v>70</v>
      </c>
      <c r="AD4" s="46" t="s">
        <v>71</v>
      </c>
      <c r="AE4" s="46" t="s">
        <v>72</v>
      </c>
      <c r="AF4" s="46" t="s">
        <v>73</v>
      </c>
      <c r="AG4" s="46" t="s">
        <v>74</v>
      </c>
      <c r="AH4" s="46" t="s">
        <v>79</v>
      </c>
      <c r="AI4" s="46" t="s">
        <v>80</v>
      </c>
      <c r="AJ4" s="46" t="s">
        <v>81</v>
      </c>
      <c r="AK4" s="46" t="s">
        <v>75</v>
      </c>
      <c r="AL4" s="46" t="s">
        <v>82</v>
      </c>
      <c r="AM4" s="46" t="s">
        <v>83</v>
      </c>
      <c r="AN4" s="46" t="s">
        <v>84</v>
      </c>
      <c r="AO4" s="46" t="s">
        <v>76</v>
      </c>
      <c r="AP4" s="46" t="s">
        <v>85</v>
      </c>
      <c r="AQ4" s="46" t="s">
        <v>86</v>
      </c>
      <c r="AR4" s="46" t="s">
        <v>87</v>
      </c>
      <c r="AS4" s="46">
        <v>5</v>
      </c>
      <c r="AT4" s="45" t="s">
        <v>12</v>
      </c>
      <c r="AU4" s="45" t="s">
        <v>39</v>
      </c>
      <c r="AV4" s="45" t="s">
        <v>132</v>
      </c>
      <c r="AW4" s="45" t="s">
        <v>40</v>
      </c>
      <c r="AX4" s="45" t="s">
        <v>41</v>
      </c>
      <c r="AY4" s="45" t="s">
        <v>42</v>
      </c>
      <c r="AZ4" s="45" t="s">
        <v>12</v>
      </c>
      <c r="BA4" s="45" t="s">
        <v>39</v>
      </c>
      <c r="BB4" s="45" t="s">
        <v>132</v>
      </c>
      <c r="BC4" s="45" t="s">
        <v>40</v>
      </c>
      <c r="BD4" s="45" t="s">
        <v>41</v>
      </c>
      <c r="BE4" s="45" t="s">
        <v>42</v>
      </c>
      <c r="BF4" s="47" t="s">
        <v>11</v>
      </c>
      <c r="BG4" s="47" t="s">
        <v>12</v>
      </c>
      <c r="BH4" s="47" t="s">
        <v>13</v>
      </c>
      <c r="BI4" s="48" t="s">
        <v>134</v>
      </c>
      <c r="BJ4" s="48" t="s">
        <v>135</v>
      </c>
      <c r="BK4" s="48" t="s">
        <v>136</v>
      </c>
      <c r="BL4" s="48" t="s">
        <v>58</v>
      </c>
      <c r="BM4" s="48" t="s">
        <v>137</v>
      </c>
      <c r="BN4" s="48" t="s">
        <v>12</v>
      </c>
      <c r="BO4" s="48" t="s">
        <v>51</v>
      </c>
      <c r="BP4" s="48" t="s">
        <v>52</v>
      </c>
      <c r="BQ4" s="48" t="s">
        <v>53</v>
      </c>
      <c r="BR4" s="48" t="s">
        <v>12</v>
      </c>
      <c r="BS4" s="48" t="s">
        <v>51</v>
      </c>
      <c r="BT4" s="48" t="s">
        <v>52</v>
      </c>
      <c r="BU4" s="48" t="s">
        <v>53</v>
      </c>
      <c r="BV4" s="48" t="s">
        <v>12</v>
      </c>
      <c r="BW4" s="48" t="s">
        <v>54</v>
      </c>
      <c r="BX4" s="48" t="s">
        <v>55</v>
      </c>
      <c r="BY4" s="48" t="s">
        <v>145</v>
      </c>
      <c r="BZ4" s="48" t="s">
        <v>56</v>
      </c>
      <c r="CA4" s="48" t="s">
        <v>12</v>
      </c>
      <c r="CB4" s="48" t="s">
        <v>54</v>
      </c>
      <c r="CC4" s="48" t="s">
        <v>55</v>
      </c>
      <c r="CD4" s="48" t="s">
        <v>145</v>
      </c>
      <c r="CE4" s="48" t="s">
        <v>56</v>
      </c>
      <c r="CF4" s="47" t="s">
        <v>11</v>
      </c>
      <c r="CG4" s="47" t="s">
        <v>12</v>
      </c>
      <c r="CH4" s="47" t="s">
        <v>13</v>
      </c>
      <c r="CI4" s="49">
        <v>0</v>
      </c>
      <c r="CJ4" s="49" t="s">
        <v>70</v>
      </c>
      <c r="CK4" s="49" t="s">
        <v>71</v>
      </c>
      <c r="CL4" s="49" t="s">
        <v>72</v>
      </c>
      <c r="CM4" s="49" t="s">
        <v>73</v>
      </c>
      <c r="CN4" s="49" t="s">
        <v>74</v>
      </c>
      <c r="CO4" s="49" t="s">
        <v>79</v>
      </c>
      <c r="CP4" s="49" t="s">
        <v>80</v>
      </c>
      <c r="CQ4" s="49" t="s">
        <v>81</v>
      </c>
      <c r="CR4" s="49" t="s">
        <v>75</v>
      </c>
      <c r="CS4" s="49" t="s">
        <v>82</v>
      </c>
      <c r="CT4" s="49" t="s">
        <v>83</v>
      </c>
      <c r="CU4" s="49" t="s">
        <v>84</v>
      </c>
      <c r="CV4" s="49" t="s">
        <v>76</v>
      </c>
      <c r="CW4" s="49" t="s">
        <v>85</v>
      </c>
      <c r="CX4" s="49" t="s">
        <v>86</v>
      </c>
      <c r="CY4" s="49" t="s">
        <v>87</v>
      </c>
      <c r="CZ4" s="49">
        <v>5</v>
      </c>
      <c r="DA4" s="49">
        <v>0</v>
      </c>
      <c r="DB4" s="49" t="s">
        <v>70</v>
      </c>
      <c r="DC4" s="49" t="s">
        <v>71</v>
      </c>
      <c r="DD4" s="49" t="s">
        <v>72</v>
      </c>
      <c r="DE4" s="49" t="s">
        <v>73</v>
      </c>
      <c r="DF4" s="49" t="s">
        <v>74</v>
      </c>
      <c r="DG4" s="49" t="s">
        <v>79</v>
      </c>
      <c r="DH4" s="49" t="s">
        <v>80</v>
      </c>
      <c r="DI4" s="49" t="s">
        <v>81</v>
      </c>
      <c r="DJ4" s="49" t="s">
        <v>75</v>
      </c>
      <c r="DK4" s="49" t="s">
        <v>82</v>
      </c>
      <c r="DL4" s="49" t="s">
        <v>83</v>
      </c>
      <c r="DM4" s="49" t="s">
        <v>84</v>
      </c>
      <c r="DN4" s="49" t="s">
        <v>76</v>
      </c>
      <c r="DO4" s="49" t="s">
        <v>85</v>
      </c>
      <c r="DP4" s="49" t="s">
        <v>86</v>
      </c>
      <c r="DQ4" s="49" t="s">
        <v>87</v>
      </c>
      <c r="DR4" s="49">
        <v>5</v>
      </c>
      <c r="DS4" s="50" t="s">
        <v>12</v>
      </c>
      <c r="DT4" s="50" t="s">
        <v>39</v>
      </c>
      <c r="DU4" s="50" t="s">
        <v>132</v>
      </c>
      <c r="DV4" s="50" t="s">
        <v>40</v>
      </c>
      <c r="DW4" s="50" t="s">
        <v>41</v>
      </c>
      <c r="DX4" s="50" t="s">
        <v>42</v>
      </c>
      <c r="DY4" s="50" t="s">
        <v>12</v>
      </c>
      <c r="DZ4" s="50" t="s">
        <v>39</v>
      </c>
      <c r="EA4" s="50" t="s">
        <v>132</v>
      </c>
      <c r="EB4" s="50" t="s">
        <v>40</v>
      </c>
      <c r="EC4" s="50" t="s">
        <v>41</v>
      </c>
      <c r="ED4" s="50" t="s">
        <v>42</v>
      </c>
      <c r="EE4" s="47" t="s">
        <v>11</v>
      </c>
      <c r="EF4" s="47" t="s">
        <v>12</v>
      </c>
      <c r="EG4" s="47" t="s">
        <v>13</v>
      </c>
      <c r="EH4" s="47" t="s">
        <v>11</v>
      </c>
      <c r="EI4" s="47" t="s">
        <v>12</v>
      </c>
    </row>
    <row r="5" spans="1:139" x14ac:dyDescent="0.25">
      <c r="A5" s="33">
        <f>Evaluation_obligat!D3</f>
        <v>0</v>
      </c>
      <c r="B5" s="34" t="e">
        <f>AVERAGE(Evaluation_obligat!C9:C38)</f>
        <v>#DIV/0!</v>
      </c>
      <c r="C5" s="33">
        <f>COUNTIF(Evaluation_obligat!D9:D38,"m")</f>
        <v>0</v>
      </c>
      <c r="D5" s="33">
        <f>COUNTIF(Evaluation_obligat!D9:D38,"w")</f>
        <v>0</v>
      </c>
      <c r="E5" s="33">
        <f>COUNTIF(Evaluation_obligat!D9:D38,"d")</f>
        <v>0</v>
      </c>
      <c r="F5" s="45">
        <f>COUNTIF(Evaluation_obligat!G9:G38,"nein")</f>
        <v>30</v>
      </c>
      <c r="G5" s="45">
        <f>COUNTIF(Evaluation_obligat!G9:G38,"GFR 15 - 60 ml/min")</f>
        <v>0</v>
      </c>
      <c r="H5" s="45">
        <f>COUNTIF(Evaluation_obligat!G9:G38,"terminale Niereninsuff./Dialyse")</f>
        <v>0</v>
      </c>
      <c r="I5" s="45">
        <f>COUNTIF(Evaluation_obligat!G9:G38,"unbekannt")</f>
        <v>0</v>
      </c>
      <c r="J5" s="45">
        <f>COUNTIF(Evaluation_obligat!H9:H38,"0")</f>
        <v>30</v>
      </c>
      <c r="K5" s="45">
        <f>COUNTIF(Evaluation_obligat!H9:H38,"1A")</f>
        <v>0</v>
      </c>
      <c r="L5" s="45">
        <f>COUNTIF(Evaluation_obligat!H9:H38,"1B")</f>
        <v>0</v>
      </c>
      <c r="M5" s="45">
        <f>COUNTIF(Evaluation_obligat!H9:H38,"1C")</f>
        <v>0</v>
      </c>
      <c r="N5" s="45">
        <f>COUNTIF(Evaluation_obligat!H9:H38,"1D")</f>
        <v>0</v>
      </c>
      <c r="O5" s="45">
        <f>COUNTIF(Evaluation_obligat!H9:H38,"2A")</f>
        <v>0</v>
      </c>
      <c r="P5" s="45">
        <f>COUNTIF(Evaluation_obligat!H9:H38,"2B")</f>
        <v>0</v>
      </c>
      <c r="Q5" s="45">
        <f>COUNTIF(Evaluation_obligat!H9:H38,"2C")</f>
        <v>0</v>
      </c>
      <c r="R5" s="45">
        <f>COUNTIF(Evaluation_obligat!H9:H38,"2D")</f>
        <v>0</v>
      </c>
      <c r="S5" s="45">
        <f>COUNTIF(Evaluation_obligat!H9:H38,"3A")</f>
        <v>0</v>
      </c>
      <c r="T5" s="45">
        <f>COUNTIF(Evaluation_obligat!H9:H38,"3B")</f>
        <v>0</v>
      </c>
      <c r="U5" s="45">
        <f>COUNTIF(Evaluation_obligat!H9:H38,"3C")</f>
        <v>0</v>
      </c>
      <c r="V5" s="45">
        <f>COUNTIF(Evaluation_obligat!H9:H38,"3D")</f>
        <v>0</v>
      </c>
      <c r="W5" s="45">
        <f>COUNTIF(Evaluation_obligat!H9:H38,"4A")</f>
        <v>0</v>
      </c>
      <c r="X5" s="45">
        <f>COUNTIF(Evaluation_obligat!H9:H38,"4B")</f>
        <v>0</v>
      </c>
      <c r="Y5" s="45">
        <f>COUNTIF(Evaluation_obligat!H9:H38,"4C")</f>
        <v>0</v>
      </c>
      <c r="Z5" s="45">
        <f>COUNTIF(Evaluation_obligat!H9:H38,"4D")</f>
        <v>0</v>
      </c>
      <c r="AA5" s="45">
        <f>COUNTIF(Evaluation_obligat!H9:H38,"5")</f>
        <v>0</v>
      </c>
      <c r="AB5" s="45">
        <f>COUNTIF(Evaluation_obligat!I9:I38,"0")</f>
        <v>30</v>
      </c>
      <c r="AC5" s="45">
        <f>COUNTIF(Evaluation_obligat!I9:I38,"1A")</f>
        <v>0</v>
      </c>
      <c r="AD5" s="45">
        <f>COUNTIF(Evaluation_obligat!I9:I38,"1B")</f>
        <v>0</v>
      </c>
      <c r="AE5" s="45">
        <f>COUNTIF(Evaluation_obligat!I9:I38,"1C")</f>
        <v>0</v>
      </c>
      <c r="AF5" s="45">
        <f>COUNTIF(Evaluation_obligat!I9:I38,"1D")</f>
        <v>0</v>
      </c>
      <c r="AG5" s="45">
        <f>COUNTIF(Evaluation_obligat!I9:I38,"2A")</f>
        <v>0</v>
      </c>
      <c r="AH5" s="45">
        <f>COUNTIF(Evaluation_obligat!I9:I38,"2B")</f>
        <v>0</v>
      </c>
      <c r="AI5" s="45">
        <f>COUNTIF(Evaluation_obligat!I9:I38,"2C")</f>
        <v>0</v>
      </c>
      <c r="AJ5" s="45">
        <f>COUNTIF(Evaluation_obligat!I9:I38,"2D")</f>
        <v>0</v>
      </c>
      <c r="AK5" s="45">
        <f>COUNTIF(Evaluation_obligat!I9:I38,"3A")</f>
        <v>0</v>
      </c>
      <c r="AL5" s="45">
        <f>COUNTIF(Evaluation_obligat!I9:I38,"3B")</f>
        <v>0</v>
      </c>
      <c r="AM5" s="45">
        <f>COUNTIF(Evaluation_obligat!I9:I38,"3C")</f>
        <v>0</v>
      </c>
      <c r="AN5" s="45">
        <f>COUNTIF(Evaluation_obligat!I9:I38,"3D")</f>
        <v>0</v>
      </c>
      <c r="AO5" s="45">
        <f>COUNTIF(Evaluation_obligat!I9:I38,"4A")</f>
        <v>0</v>
      </c>
      <c r="AP5" s="45">
        <f>COUNTIF(Evaluation_obligat!I9:I38,"4B")</f>
        <v>0</v>
      </c>
      <c r="AQ5" s="45">
        <f>COUNTIF(Evaluation_obligat!I9:I38,"4C")</f>
        <v>0</v>
      </c>
      <c r="AR5" s="45">
        <f>COUNTIF(Evaluation_obligat!I9:I38,"4D")</f>
        <v>0</v>
      </c>
      <c r="AS5" s="45">
        <f>COUNTIF(Evaluation_obligat!I9:I38,"5")</f>
        <v>0</v>
      </c>
      <c r="AT5" s="45">
        <f>COUNTIF(Evaluation_obligat!J9:J38,"nein")</f>
        <v>30</v>
      </c>
      <c r="AU5" s="45">
        <f>COUNTIF(Evaluation_obligat!J9:J38,"aktiv (Rötung, Schwellung, Überwärmung)")</f>
        <v>0</v>
      </c>
      <c r="AV5" s="45">
        <f>COUNTIF(Evaluation_obligat!J9:J38,"aktiv mit Deformierung")</f>
        <v>0</v>
      </c>
      <c r="AW5" s="45">
        <f>COUNTIF(Evaluation_obligat!J9:J38,"inaktiv ohne Deformierung")</f>
        <v>0</v>
      </c>
      <c r="AX5" s="45">
        <f>COUNTIF(Evaluation_obligat!J9:J38,"inaktiv mit Deformierung")</f>
        <v>0</v>
      </c>
      <c r="AY5" s="45">
        <f>COUNTIF(Evaluation_obligat!J9:J38,"unklar")</f>
        <v>0</v>
      </c>
      <c r="AZ5" s="45">
        <f>COUNTIF(Evaluation_obligat!K9:K38,"nein")</f>
        <v>30</v>
      </c>
      <c r="BA5" s="45">
        <f>COUNTIF(Evaluation_obligat!K9:K38,"aktiv (Rötung, Schwellung, Überwärmung)")</f>
        <v>0</v>
      </c>
      <c r="BB5" s="45">
        <f>COUNTIF(Evaluation_obligat!K9:K38,"aktiv mit Deformierung")</f>
        <v>0</v>
      </c>
      <c r="BC5" s="45">
        <f>COUNTIF(Evaluation_obligat!K9:K38,"inaktiv ohne Deformierung")</f>
        <v>0</v>
      </c>
      <c r="BD5" s="45">
        <f>COUNTIF(Evaluation_obligat!K9:K38,"inaktiv mit Deformierung")</f>
        <v>0</v>
      </c>
      <c r="BE5" s="45">
        <f>COUNTIF(Evaluation_obligat!K9:K38,"unklar")</f>
        <v>0</v>
      </c>
      <c r="BF5" s="48">
        <f>COUNTIF(Evaluation_obligat!O9:O38,"ja")</f>
        <v>0</v>
      </c>
      <c r="BG5" s="48">
        <f>COUNTIF(Evaluation_obligat!O9:O38,"nein")</f>
        <v>30</v>
      </c>
      <c r="BH5" s="48">
        <f>COUNTIF(Evaluation_obligat!O9:O38,"unbekannt")</f>
        <v>0</v>
      </c>
      <c r="BI5" s="48">
        <f>COUNTIF(Evaluation_obligat!P9:P38,"keine")</f>
        <v>30</v>
      </c>
      <c r="BJ5" s="48">
        <f>COUNTIF(Evaluation_obligat!P9:P38,"ohne Intervention")</f>
        <v>0</v>
      </c>
      <c r="BK5" s="48">
        <f>COUNTIF(Evaluation_obligat!P9:P38,"PTA/Stent")</f>
        <v>0</v>
      </c>
      <c r="BL5" s="48">
        <f>COUNTIF(Evaluation_obligat!P9:P38,"Bypass")</f>
        <v>0</v>
      </c>
      <c r="BM5" s="48">
        <f>COUNTIF(Evaluation_obligat!P9:P38,"Kombinationseingriff (PTA mit Bypass)")</f>
        <v>0</v>
      </c>
      <c r="BN5" s="48">
        <f>COUNTIF(Evaluation_obligat!Q9:Q38,"nein")</f>
        <v>30</v>
      </c>
      <c r="BO5" s="48">
        <f>COUNTIF(Evaluation_obligat!Q9:Q38,"Unterschenkel")</f>
        <v>0</v>
      </c>
      <c r="BP5" s="48">
        <f>COUNTIF(Evaluation_obligat!Q9:Q38,"Knie")</f>
        <v>0</v>
      </c>
      <c r="BQ5" s="48">
        <f>COUNTIF(Evaluation_obligat!Q9:Q38,"Oberschenkel")</f>
        <v>0</v>
      </c>
      <c r="BR5" s="48">
        <f>COUNTIF(Evaluation_obligat!R9:R38,"nein")</f>
        <v>30</v>
      </c>
      <c r="BS5" s="48">
        <f>COUNTIF(Evaluation_obligat!R9:R38,"Unterschenkel")</f>
        <v>0</v>
      </c>
      <c r="BT5" s="48">
        <f>COUNTIF(Evaluation_obligat!R9:R38,"Knie")</f>
        <v>0</v>
      </c>
      <c r="BU5" s="48">
        <f>COUNTIF(Evaluation_obligat!R9:R38,"Oberschenkel")</f>
        <v>0</v>
      </c>
      <c r="BV5" s="48">
        <f>COUNTIF(Evaluation_obligat!S9:S38,"nein")</f>
        <v>30</v>
      </c>
      <c r="BW5" s="48">
        <f>COUNTIF(Evaluation_obligat!S9:S38,"Zeh/Zehen")</f>
        <v>0</v>
      </c>
      <c r="BX5" s="48">
        <f>COUNTIF(Evaluation_obligat!S9:S38,"Strahl (MFK und Zeh)")</f>
        <v>0</v>
      </c>
      <c r="BY5" s="48">
        <f>COUNTIF(Evaluation_obligat!S9:S38,"Lisfranc/Chopart/Syme")</f>
        <v>0</v>
      </c>
      <c r="BZ5" s="48">
        <f>COUNTIF(Evaluation_obligat!S9:S38,"sonstige Amputation (z.B. Exostose, Calcaneus)")</f>
        <v>0</v>
      </c>
      <c r="CA5" s="48">
        <f>COUNTIF(Evaluation_obligat!T9:T38,"nein")</f>
        <v>30</v>
      </c>
      <c r="CB5" s="48">
        <f>COUNTIF(Evaluation_obligat!T9:T38,"Zeh/Zehen")</f>
        <v>0</v>
      </c>
      <c r="CC5" s="48">
        <f>COUNTIF(Evaluation_obligat!T9:T38,"Strahl (MFK und Zeh)")</f>
        <v>0</v>
      </c>
      <c r="CD5" s="48">
        <f>COUNTIF(Evaluation_obligat!T9:T38,"Lisfranc/Chopart/Syme")</f>
        <v>0</v>
      </c>
      <c r="CE5" s="48">
        <f>COUNTIF(Evaluation_obligat!T9:T38,"sonstige Amputation (z.B. Exostose, Calcaneus)")</f>
        <v>0</v>
      </c>
      <c r="CF5" s="48">
        <f>COUNTIF(Evaluation_obligat!U9:U38,"ja")</f>
        <v>0</v>
      </c>
      <c r="CG5" s="48">
        <f>COUNTIF(Evaluation_obligat!U9:U38,"nein")</f>
        <v>30</v>
      </c>
      <c r="CH5" s="48">
        <f>COUNTIF(Evaluation_obligat!U9:U38,"unbekannt")</f>
        <v>0</v>
      </c>
      <c r="CI5" s="48">
        <f>COUNTIF(Evaluation_obligat!W9:W38,"0")</f>
        <v>30</v>
      </c>
      <c r="CJ5" s="48">
        <f>COUNTIF(Evaluation_obligat!W9:W38,"1A")</f>
        <v>0</v>
      </c>
      <c r="CK5" s="48">
        <f>COUNTIF(Evaluation_obligat!W9:W38,"1B")</f>
        <v>0</v>
      </c>
      <c r="CL5" s="48">
        <f>COUNTIF(Evaluation_obligat!W9:W38,"1C")</f>
        <v>0</v>
      </c>
      <c r="CM5" s="48">
        <f>COUNTIF(Evaluation_obligat!W9:W38,"1D")</f>
        <v>0</v>
      </c>
      <c r="CN5" s="48">
        <f>COUNTIF(Evaluation_obligat!W9:W38,"2A")</f>
        <v>0</v>
      </c>
      <c r="CO5" s="48">
        <f>COUNTIF(Evaluation_obligat!W9:W38,"2B")</f>
        <v>0</v>
      </c>
      <c r="CP5" s="48">
        <f>COUNTIF(Evaluation_obligat!W9:W38,"2C")</f>
        <v>0</v>
      </c>
      <c r="CQ5" s="48">
        <f>COUNTIF(Evaluation_obligat!W9:W38,"2D")</f>
        <v>0</v>
      </c>
      <c r="CR5" s="48">
        <f>COUNTIF(Evaluation_obligat!W9:W38,"3A")</f>
        <v>0</v>
      </c>
      <c r="CS5" s="48">
        <f>COUNTIF(Evaluation_obligat!W9:W38,"3B")</f>
        <v>0</v>
      </c>
      <c r="CT5" s="48">
        <f>COUNTIF(Evaluation_obligat!W9:W38,"3C")</f>
        <v>0</v>
      </c>
      <c r="CU5" s="48">
        <f>COUNTIF(Evaluation_obligat!W9:W38,"3D")</f>
        <v>0</v>
      </c>
      <c r="CV5" s="48">
        <f>COUNTIF(Evaluation_obligat!W9:W38,"4A")</f>
        <v>0</v>
      </c>
      <c r="CW5" s="48">
        <f>COUNTIF(Evaluation_obligat!W9:W38,"4B")</f>
        <v>0</v>
      </c>
      <c r="CX5" s="48">
        <f>COUNTIF(Evaluation_obligat!W9:W38,"4C")</f>
        <v>0</v>
      </c>
      <c r="CY5" s="48">
        <f>COUNTIF(Evaluation_obligat!W9:W38,"4D")</f>
        <v>0</v>
      </c>
      <c r="CZ5" s="48">
        <f>COUNTIF(Evaluation_obligat!W9:W38,"5")</f>
        <v>0</v>
      </c>
      <c r="DA5" s="48">
        <f>COUNTIF(Evaluation_obligat!X9:X38,"0")</f>
        <v>30</v>
      </c>
      <c r="DB5" s="48">
        <f>COUNTIF(Evaluation_obligat!X9:X38,"1A")</f>
        <v>0</v>
      </c>
      <c r="DC5" s="48">
        <f>COUNTIF(Evaluation_obligat!X9:X38,"1B")</f>
        <v>0</v>
      </c>
      <c r="DD5" s="48">
        <f>COUNTIF(Evaluation_obligat!X9:X38,"1C")</f>
        <v>0</v>
      </c>
      <c r="DE5" s="48">
        <f>COUNTIF(Evaluation_obligat!X9:X38,"1D")</f>
        <v>0</v>
      </c>
      <c r="DF5" s="48">
        <f>COUNTIF(Evaluation_obligat!X9:X38,"2A")</f>
        <v>0</v>
      </c>
      <c r="DG5" s="48">
        <f>COUNTIF(Evaluation_obligat!X9:X38,"2B")</f>
        <v>0</v>
      </c>
      <c r="DH5" s="48">
        <f>COUNTIF(Evaluation_obligat!X9:X38,"2C")</f>
        <v>0</v>
      </c>
      <c r="DI5" s="48">
        <f>COUNTIF(Evaluation_obligat!X9:X38,"2D")</f>
        <v>0</v>
      </c>
      <c r="DJ5" s="48">
        <f>COUNTIF(Evaluation_obligat!X9:X38,"3A")</f>
        <v>0</v>
      </c>
      <c r="DK5" s="48">
        <f>COUNTIF(Evaluation_obligat!X9:X38,"3B")</f>
        <v>0</v>
      </c>
      <c r="DL5" s="48">
        <f>COUNTIF(Evaluation_obligat!X9:X38,"3C")</f>
        <v>0</v>
      </c>
      <c r="DM5" s="48">
        <f>COUNTIF(Evaluation_obligat!X9:X38,"3D")</f>
        <v>0</v>
      </c>
      <c r="DN5" s="48">
        <f>COUNTIF(Evaluation_obligat!X9:X38,"4A")</f>
        <v>0</v>
      </c>
      <c r="DO5" s="48">
        <f>COUNTIF(Evaluation_obligat!X9:X38,"4B")</f>
        <v>0</v>
      </c>
      <c r="DP5" s="48">
        <f>COUNTIF(Evaluation_obligat!X9:X38,"4C")</f>
        <v>0</v>
      </c>
      <c r="DQ5" s="48">
        <f>COUNTIF(Evaluation_obligat!X9:X38,"4D")</f>
        <v>0</v>
      </c>
      <c r="DR5" s="48">
        <f>COUNTIF(Evaluation_obligat!X9:X38,"5")</f>
        <v>0</v>
      </c>
      <c r="DS5" s="48">
        <f>COUNTIF(Evaluation_obligat!Y9:Y38,"nein")</f>
        <v>30</v>
      </c>
      <c r="DT5" s="48">
        <f>COUNTIF(Evaluation_obligat!Y9:Y38,"aktiv (Rötung, Schwellung, Überwärmung)")</f>
        <v>0</v>
      </c>
      <c r="DU5" s="48">
        <f>COUNTIF(Evaluation_obligat!Y9:Y38,"aktiv mit Deformierung")</f>
        <v>0</v>
      </c>
      <c r="DV5" s="48">
        <f>COUNTIF(Evaluation_obligat!Y9:Y38,"inaktiv ohne Deformierung")</f>
        <v>0</v>
      </c>
      <c r="DW5" s="48">
        <f>COUNTIF(Evaluation_obligat!Y9:Y38,"inaktiv mit Deformierung")</f>
        <v>0</v>
      </c>
      <c r="DX5" s="48">
        <f>COUNTIF(Evaluation_obligat!Y9:Y38,"unklar")</f>
        <v>0</v>
      </c>
      <c r="DY5" s="48">
        <f>COUNTIF(Evaluation_obligat!Z9:Z38,"nein")</f>
        <v>30</v>
      </c>
      <c r="DZ5" s="48">
        <f>COUNTIF(Evaluation_obligat!Z9:Z38,"aktiv (Rötung, Schwellung, Überwärmung)")</f>
        <v>0</v>
      </c>
      <c r="EA5" s="48">
        <f>COUNTIF(Evaluation_obligat!Z9:Z38,"aktiv mit Deformierung")</f>
        <v>0</v>
      </c>
      <c r="EB5" s="48">
        <f>COUNTIF(Evaluation_obligat!Z9:Z38,"inaktiv ohne Deformierung")</f>
        <v>0</v>
      </c>
      <c r="EC5" s="48">
        <f>COUNTIF(Evaluation_obligat!Z9:Z38,"inaktiv mit Deformierung")</f>
        <v>0</v>
      </c>
      <c r="ED5" s="48">
        <f>COUNTIF(Evaluation_obligat!Z9:Z38,"unklar")</f>
        <v>0</v>
      </c>
      <c r="EE5" s="48">
        <f>COUNTIF(Evaluation_obligat!AA9:AA38,"ja")</f>
        <v>0</v>
      </c>
      <c r="EF5" s="48">
        <f>COUNTIF(Evaluation_obligat!AA9:AA38,"nein")</f>
        <v>30</v>
      </c>
      <c r="EG5" s="48">
        <f>COUNTIF(Evaluation_obligat!AA9:AA38,"unbekannt")</f>
        <v>0</v>
      </c>
      <c r="EH5" s="48">
        <f>COUNTIF(Evaluation_obligat!AB9:AB38,"ja")</f>
        <v>0</v>
      </c>
      <c r="EI5" s="48">
        <f>COUNTIF(Evaluation_obligat!AB9:AB38,"nein")</f>
        <v>30</v>
      </c>
    </row>
    <row r="8" spans="1:139" x14ac:dyDescent="0.25">
      <c r="AT8" s="3"/>
      <c r="AU8" s="3"/>
      <c r="AV8" s="3"/>
      <c r="AW8" s="3"/>
      <c r="AX8" s="3"/>
      <c r="AY8" s="3"/>
    </row>
    <row r="9" spans="1:139" x14ac:dyDescent="0.25">
      <c r="DS9" s="3"/>
      <c r="DT9" s="3"/>
      <c r="DU9" s="3"/>
      <c r="DV9" s="3"/>
      <c r="DW9" s="3"/>
      <c r="DX9" s="3"/>
    </row>
  </sheetData>
  <sheetProtection algorithmName="SHA-512" hashValue="JwugPQA1S0ZjtnActP+//euEdLWzftcYfgp58QAASF7J/TIBTqLWJqgGKsO4jiK0Y0hejwvSYqsqm/HY/R6OuQ==" saltValue="KVRTye2DqQB2d+j9ieqTyA==" spinCount="100000" sheet="1" objects="1" scenarios="1"/>
  <mergeCells count="22">
    <mergeCell ref="EH3:EI3"/>
    <mergeCell ref="BF2:EI2"/>
    <mergeCell ref="CA3:CE3"/>
    <mergeCell ref="J3:AA3"/>
    <mergeCell ref="EE3:EG3"/>
    <mergeCell ref="F2:BE2"/>
    <mergeCell ref="CI3:CZ3"/>
    <mergeCell ref="DA3:DR3"/>
    <mergeCell ref="DS3:DX3"/>
    <mergeCell ref="DY3:ED3"/>
    <mergeCell ref="A3:A4"/>
    <mergeCell ref="C3:E3"/>
    <mergeCell ref="F3:I3"/>
    <mergeCell ref="CF3:CH3"/>
    <mergeCell ref="AB3:AS3"/>
    <mergeCell ref="AT3:AY3"/>
    <mergeCell ref="AZ3:BE3"/>
    <mergeCell ref="BF3:BH3"/>
    <mergeCell ref="BI3:BM3"/>
    <mergeCell ref="BN3:BQ3"/>
    <mergeCell ref="BR3:BU3"/>
    <mergeCell ref="BV3:BZ3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zoomScale="150" zoomScaleNormal="150" workbookViewId="0">
      <selection activeCell="F2" sqref="F2:F7"/>
    </sheetView>
  </sheetViews>
  <sheetFormatPr baseColWidth="10" defaultRowHeight="15" x14ac:dyDescent="0.25"/>
  <cols>
    <col min="9" max="9" width="18.5703125" customWidth="1"/>
    <col min="11" max="11" width="26.28515625" customWidth="1"/>
  </cols>
  <sheetData>
    <row r="1" spans="1:13" x14ac:dyDescent="0.25">
      <c r="A1" s="4" t="s">
        <v>0</v>
      </c>
      <c r="B1" s="4" t="s">
        <v>19</v>
      </c>
      <c r="C1" s="4" t="s">
        <v>44</v>
      </c>
      <c r="D1" s="4" t="s">
        <v>69</v>
      </c>
      <c r="E1" s="4"/>
      <c r="F1" s="4" t="s">
        <v>43</v>
      </c>
      <c r="G1" s="4" t="s">
        <v>45</v>
      </c>
      <c r="H1" s="4" t="s">
        <v>49</v>
      </c>
      <c r="I1" s="4" t="s">
        <v>50</v>
      </c>
      <c r="J1" s="4" t="s">
        <v>57</v>
      </c>
      <c r="K1" s="4" t="s">
        <v>138</v>
      </c>
      <c r="L1" s="4" t="s">
        <v>141</v>
      </c>
      <c r="M1" s="4"/>
    </row>
    <row r="2" spans="1:13" x14ac:dyDescent="0.25">
      <c r="A2" t="s">
        <v>23</v>
      </c>
      <c r="B2" t="s">
        <v>36</v>
      </c>
      <c r="C2" t="s">
        <v>11</v>
      </c>
      <c r="D2" s="5">
        <v>0</v>
      </c>
      <c r="F2" s="3" t="s">
        <v>12</v>
      </c>
      <c r="G2" t="s">
        <v>46</v>
      </c>
      <c r="H2" t="s">
        <v>12</v>
      </c>
      <c r="I2" t="s">
        <v>12</v>
      </c>
      <c r="J2" t="s">
        <v>11</v>
      </c>
      <c r="K2" t="s">
        <v>134</v>
      </c>
      <c r="L2" t="s">
        <v>12</v>
      </c>
    </row>
    <row r="3" spans="1:13" x14ac:dyDescent="0.25">
      <c r="A3" t="s">
        <v>24</v>
      </c>
      <c r="B3" t="s">
        <v>37</v>
      </c>
      <c r="C3" t="s">
        <v>12</v>
      </c>
      <c r="D3" s="5" t="s">
        <v>70</v>
      </c>
      <c r="F3" s="3" t="s">
        <v>39</v>
      </c>
      <c r="G3" t="s">
        <v>47</v>
      </c>
      <c r="H3" t="s">
        <v>51</v>
      </c>
      <c r="I3" t="s">
        <v>54</v>
      </c>
      <c r="J3" t="s">
        <v>12</v>
      </c>
      <c r="K3" t="s">
        <v>135</v>
      </c>
      <c r="L3" t="s">
        <v>142</v>
      </c>
    </row>
    <row r="4" spans="1:13" x14ac:dyDescent="0.25">
      <c r="A4" t="s">
        <v>8</v>
      </c>
      <c r="B4" t="s">
        <v>38</v>
      </c>
      <c r="C4" t="s">
        <v>13</v>
      </c>
      <c r="D4" s="5" t="s">
        <v>71</v>
      </c>
      <c r="F4" s="3" t="s">
        <v>132</v>
      </c>
      <c r="G4" t="s">
        <v>48</v>
      </c>
      <c r="H4" t="s">
        <v>52</v>
      </c>
      <c r="I4" t="s">
        <v>55</v>
      </c>
      <c r="J4" t="s">
        <v>42</v>
      </c>
      <c r="K4" t="s">
        <v>136</v>
      </c>
      <c r="L4" t="s">
        <v>143</v>
      </c>
    </row>
    <row r="5" spans="1:13" x14ac:dyDescent="0.25">
      <c r="A5" t="s">
        <v>9</v>
      </c>
      <c r="D5" s="5" t="s">
        <v>72</v>
      </c>
      <c r="F5" s="3" t="s">
        <v>40</v>
      </c>
      <c r="G5" t="s">
        <v>13</v>
      </c>
      <c r="H5" t="s">
        <v>53</v>
      </c>
      <c r="I5" t="s">
        <v>145</v>
      </c>
      <c r="K5" t="s">
        <v>58</v>
      </c>
      <c r="L5" t="s">
        <v>13</v>
      </c>
    </row>
    <row r="6" spans="1:13" x14ac:dyDescent="0.25">
      <c r="A6" t="s">
        <v>10</v>
      </c>
      <c r="D6" s="5" t="s">
        <v>73</v>
      </c>
      <c r="F6" s="3" t="s">
        <v>41</v>
      </c>
      <c r="I6" t="s">
        <v>146</v>
      </c>
      <c r="K6" t="s">
        <v>137</v>
      </c>
    </row>
    <row r="7" spans="1:13" x14ac:dyDescent="0.25">
      <c r="A7" t="s">
        <v>25</v>
      </c>
      <c r="D7" s="5" t="s">
        <v>74</v>
      </c>
      <c r="F7" s="3" t="s">
        <v>42</v>
      </c>
      <c r="I7" s="58"/>
    </row>
    <row r="8" spans="1:13" x14ac:dyDescent="0.25">
      <c r="A8" t="s">
        <v>26</v>
      </c>
      <c r="D8" s="5" t="s">
        <v>79</v>
      </c>
      <c r="F8" s="3"/>
    </row>
    <row r="9" spans="1:13" x14ac:dyDescent="0.25">
      <c r="A9" t="s">
        <v>27</v>
      </c>
      <c r="D9" s="5" t="s">
        <v>80</v>
      </c>
    </row>
    <row r="10" spans="1:13" x14ac:dyDescent="0.25">
      <c r="A10" t="s">
        <v>28</v>
      </c>
      <c r="D10" s="5" t="s">
        <v>81</v>
      </c>
    </row>
    <row r="11" spans="1:13" x14ac:dyDescent="0.25">
      <c r="A11" t="s">
        <v>29</v>
      </c>
      <c r="D11" s="5" t="s">
        <v>75</v>
      </c>
    </row>
    <row r="12" spans="1:13" x14ac:dyDescent="0.25">
      <c r="A12" t="s">
        <v>30</v>
      </c>
      <c r="D12" s="5" t="s">
        <v>82</v>
      </c>
    </row>
    <row r="13" spans="1:13" x14ac:dyDescent="0.25">
      <c r="A13" t="s">
        <v>31</v>
      </c>
      <c r="D13" s="5" t="s">
        <v>83</v>
      </c>
    </row>
    <row r="14" spans="1:13" x14ac:dyDescent="0.25">
      <c r="A14" t="s">
        <v>32</v>
      </c>
      <c r="D14" s="5" t="s">
        <v>84</v>
      </c>
    </row>
    <row r="15" spans="1:13" x14ac:dyDescent="0.25">
      <c r="A15" t="s">
        <v>33</v>
      </c>
      <c r="D15" s="5" t="s">
        <v>76</v>
      </c>
    </row>
    <row r="16" spans="1:13" x14ac:dyDescent="0.25">
      <c r="A16" t="s">
        <v>34</v>
      </c>
      <c r="D16" s="5" t="s">
        <v>85</v>
      </c>
    </row>
    <row r="17" spans="1:4" x14ac:dyDescent="0.25">
      <c r="A17" t="s">
        <v>35</v>
      </c>
      <c r="D17" s="5" t="s">
        <v>86</v>
      </c>
    </row>
    <row r="18" spans="1:4" x14ac:dyDescent="0.25">
      <c r="D18" s="5" t="s">
        <v>87</v>
      </c>
    </row>
    <row r="19" spans="1:4" x14ac:dyDescent="0.25">
      <c r="D19" s="5">
        <v>5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Evaluation_obligat</vt:lpstr>
      <vt:lpstr>Auswertung</vt:lpstr>
      <vt:lpstr>DropDown</vt:lpstr>
      <vt:lpstr>Evaluation_obligat!Abfrage</vt:lpstr>
      <vt:lpstr>Evaluation_obligat!Bundesland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Schugardt</dc:creator>
  <cp:lastModifiedBy>Alexandra Zoller</cp:lastModifiedBy>
  <cp:lastPrinted>2023-09-21T11:31:13Z</cp:lastPrinted>
  <dcterms:created xsi:type="dcterms:W3CDTF">2023-08-24T11:12:28Z</dcterms:created>
  <dcterms:modified xsi:type="dcterms:W3CDTF">2026-05-11T09:25:48Z</dcterms:modified>
</cp:coreProperties>
</file>